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155" windowHeight="11025" activeTab="0"/>
  </bookViews>
  <sheets>
    <sheet name="Sheet1" sheetId="1" r:id="rId1"/>
    <sheet name="Sheet2" sheetId="2" r:id="rId2"/>
    <sheet name="Sheet3" sheetId="3" r:id="rId3"/>
  </sheets>
  <definedNames>
    <definedName name="_xlnm.Print_Area" localSheetId="0">'Sheet1'!$B$10:$K$40</definedName>
  </definedNames>
  <calcPr fullCalcOnLoad="1"/>
</workbook>
</file>

<file path=xl/comments1.xml><?xml version="1.0" encoding="utf-8"?>
<comments xmlns="http://schemas.openxmlformats.org/spreadsheetml/2006/main">
  <authors>
    <author>Matt</author>
  </authors>
  <commentList>
    <comment ref="D19" authorId="0">
      <text>
        <r>
          <rPr>
            <sz val="9"/>
            <rFont val="Tahoma"/>
            <family val="2"/>
          </rPr>
          <t>This is the percentage of your salary that will be contributed to your 401(k) each year. Most of the time, this percentage is deducted directly from your paycheck and invested in a pre-selected investment portfolio. Most companies place a cap on what percentage you can invest in a given year.</t>
        </r>
      </text>
    </comment>
    <comment ref="D20" authorId="0">
      <text>
        <r>
          <rPr>
            <sz val="9"/>
            <rFont val="Tahoma"/>
            <family val="2"/>
          </rPr>
          <t>This is the percentage of your contribution that your employer will match in a given year. For example, if your employer match is 50% and you contribute $5,000, your employer contribution will be 50% of $5,000 or $2,500.</t>
        </r>
      </text>
    </comment>
    <comment ref="D21" authorId="0">
      <text>
        <r>
          <rPr>
            <sz val="9"/>
            <rFont val="Tahoma"/>
            <family val="2"/>
          </rPr>
          <t xml:space="preserve">Employers usually only match up to a certain percentage of your salary. For example, an employer may have a program that matches “50% of your contribution up to 6% of your salary.” Note: This is NOT the same as saying that your employer will contribute up to 6% of your salary. Your employer’s maximum contribution would be 50% of 6%, or 3% of your total salary.
</t>
        </r>
        <r>
          <rPr>
            <b/>
            <i/>
            <sz val="9"/>
            <rFont val="Tahoma"/>
            <family val="2"/>
          </rPr>
          <t>Max Employer Contribution = Employer Match * Max Match (% of salary) * Salary</t>
        </r>
      </text>
    </comment>
    <comment ref="D23" authorId="0">
      <text>
        <r>
          <rPr>
            <sz val="9"/>
            <rFont val="Tahoma"/>
            <family val="2"/>
          </rPr>
          <t>This is the expected rate of return on your investment (note: these are approximations; it is impossible to predict with certainty the rate of return on any investment).  For more conservative projections, use a lower rate.</t>
        </r>
      </text>
    </comment>
    <comment ref="D42" authorId="0">
      <text>
        <r>
          <rPr>
            <sz val="9"/>
            <rFont val="Tahoma"/>
            <family val="2"/>
          </rPr>
          <t>Your expected interest rate</t>
        </r>
      </text>
    </comment>
    <comment ref="F42" authorId="0">
      <text>
        <r>
          <rPr>
            <sz val="9"/>
            <rFont val="Tahoma"/>
            <family val="2"/>
          </rPr>
          <t xml:space="preserve">The amount you personally contribute every year
</t>
        </r>
      </text>
    </comment>
    <comment ref="G42" authorId="0">
      <text>
        <r>
          <rPr>
            <sz val="9"/>
            <rFont val="Tahoma"/>
            <family val="2"/>
          </rPr>
          <t>The amount your employer contributes each year on your behalf</t>
        </r>
      </text>
    </comment>
    <comment ref="H42" authorId="0">
      <text>
        <r>
          <rPr>
            <sz val="9"/>
            <rFont val="Tahoma"/>
            <family val="2"/>
          </rPr>
          <t>The total interest earned on your investment</t>
        </r>
      </text>
    </comment>
    <comment ref="I42" authorId="0">
      <text>
        <r>
          <rPr>
            <sz val="9"/>
            <rFont val="Tahoma"/>
            <family val="2"/>
          </rPr>
          <t>Your total balance at the end of the year</t>
        </r>
      </text>
    </comment>
  </commentList>
</comments>
</file>

<file path=xl/sharedStrings.xml><?xml version="1.0" encoding="utf-8"?>
<sst xmlns="http://schemas.openxmlformats.org/spreadsheetml/2006/main" count="55" uniqueCount="47">
  <si>
    <t>(dollars)</t>
  </si>
  <si>
    <t>(%)</t>
  </si>
  <si>
    <t>401(k) Calculator</t>
  </si>
  <si>
    <t>Assumptions for 401(k) Plan</t>
  </si>
  <si>
    <t xml:space="preserve">Current Age </t>
  </si>
  <si>
    <t xml:space="preserve">Retirement Age </t>
  </si>
  <si>
    <t xml:space="preserve">Current Balance </t>
  </si>
  <si>
    <t xml:space="preserve">Current Salary </t>
  </si>
  <si>
    <t>(years)</t>
  </si>
  <si>
    <t>($/year)</t>
  </si>
  <si>
    <t xml:space="preserve">Annual Raise </t>
  </si>
  <si>
    <t xml:space="preserve">% of Salary Contributed </t>
  </si>
  <si>
    <t xml:space="preserve">Employer Match </t>
  </si>
  <si>
    <t xml:space="preserve">Annual Rate of Return </t>
  </si>
  <si>
    <t xml:space="preserve">Years to Retirement </t>
  </si>
  <si>
    <t xml:space="preserve">Final Salary </t>
  </si>
  <si>
    <t>Year</t>
  </si>
  <si>
    <t>Age</t>
  </si>
  <si>
    <t>Rate</t>
  </si>
  <si>
    <t>Salary</t>
  </si>
  <si>
    <t>Annual Contribution</t>
  </si>
  <si>
    <t>Employer Contribution</t>
  </si>
  <si>
    <t>Interest</t>
  </si>
  <si>
    <t>Balance</t>
  </si>
  <si>
    <t xml:space="preserve">Your Contributions </t>
  </si>
  <si>
    <t xml:space="preserve">Employer Contributions </t>
  </si>
  <si>
    <t xml:space="preserve">Total Contributions </t>
  </si>
  <si>
    <t xml:space="preserve">Total Interest </t>
  </si>
  <si>
    <t xml:space="preserve">Estimated Value at Retirement </t>
  </si>
  <si>
    <t>Max Match (% of salary)</t>
  </si>
  <si>
    <t>Total Contribution</t>
  </si>
  <si>
    <t>Total Personal Contribution</t>
  </si>
  <si>
    <t>Account Balance</t>
  </si>
  <si>
    <t>Output Summary</t>
  </si>
  <si>
    <t>www.praxistemplates.com</t>
  </si>
  <si>
    <t>will be worth over time.  Input your assumptions below and see how your estimated results will change.  Please</t>
  </si>
  <si>
    <t>understand that this spreadsheet is for illustrative purposes only.</t>
  </si>
  <si>
    <t>Taxes, IRS contribution limits, and other constraints are not factored into the analysis.</t>
  </si>
  <si>
    <t>Introduction</t>
  </si>
  <si>
    <t>You Might Also Like</t>
  </si>
  <si>
    <t>Debt Reduction Calculator</t>
  </si>
  <si>
    <t>Family Budget Template</t>
  </si>
  <si>
    <t>Self-Balancing Checkbook</t>
  </si>
  <si>
    <t>Loan Amortization Calculator</t>
  </si>
  <si>
    <t>Net Worth Calculator</t>
  </si>
  <si>
    <t>The My Website Workout 401(k) calculator, powered by PraxisTemplates, can help you estimate how much your 401(k)</t>
  </si>
  <si>
    <t>www.tightfistedmiser.com</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</si>
</sst>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
    <numFmt numFmtId="166" formatCode="0.0%;;"/>
    <numFmt numFmtId="167" formatCode="General;;"/>
    <numFmt numFmtId="168" formatCode="&quot;$&quot;0;;"/>
    <numFmt numFmtId="169" formatCode="&quot;$&quot;#,#00;;"/>
    <numFmt numFmtId="170" formatCode="&quot;$&quot;#,##0.0"/>
    <numFmt numFmtId="171" formatCode="&quot;$&quot;#,##0.000_);[Red]\(&quot;$&quot;#,##0.000\)"/>
    <numFmt numFmtId="172" formatCode="&quot;$&quot;#,##0_);[Red]\(&quot;$&quot;#,##0\);"/>
    <numFmt numFmtId="173" formatCode="#,#00;;"/>
    <numFmt numFmtId="174" formatCode="&quot;$&quot;#,##0.00_);[Red]\(&quot;$&quot;#,##0.00\);"/>
    <numFmt numFmtId="175" formatCode="&quot;$&quot;#,##0"/>
    <numFmt numFmtId="176" formatCode="#,##0;;"/>
    <numFmt numFmtId="177" formatCode="&quot;$&quot;#,##0;;"/>
    <numFmt numFmtId="178" formatCode="General;;&quot;Start Year&quot;"/>
    <numFmt numFmtId="179" formatCode="&quot;Yes&quot;;&quot;Yes&quot;;&quot;No&quot;"/>
    <numFmt numFmtId="180" formatCode="&quot;True&quot;;&quot;True&quot;;&quot;False&quot;"/>
    <numFmt numFmtId="181" formatCode="&quot;On&quot;;&quot;On&quot;;&quot;Off&quot;"/>
    <numFmt numFmtId="182" formatCode="[$€-2]\ #,##0.00_);[Red]\([$€-2]\ #,##0.00\)"/>
  </numFmts>
  <fonts count="76">
    <font>
      <sz val="10"/>
      <color theme="1"/>
      <name val="Arial"/>
      <family val="2"/>
    </font>
    <font>
      <sz val="10"/>
      <color indexed="8"/>
      <name val="Arial"/>
      <family val="2"/>
    </font>
    <font>
      <sz val="9"/>
      <name val="Tahoma"/>
      <family val="2"/>
    </font>
    <font>
      <b/>
      <i/>
      <sz val="9"/>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9"/>
      <name val="Verdana"/>
      <family val="2"/>
    </font>
    <font>
      <sz val="10"/>
      <color indexed="8"/>
      <name val="Verdana"/>
      <family val="2"/>
    </font>
    <font>
      <sz val="10"/>
      <color indexed="12"/>
      <name val="Verdana"/>
      <family val="2"/>
    </font>
    <font>
      <b/>
      <sz val="9"/>
      <color indexed="9"/>
      <name val="Verdana"/>
      <family val="2"/>
    </font>
    <font>
      <sz val="10"/>
      <color indexed="8"/>
      <name val="Trebuchet MS"/>
      <family val="2"/>
    </font>
    <font>
      <sz val="8"/>
      <color indexed="8"/>
      <name val="Verdana"/>
      <family val="2"/>
    </font>
    <font>
      <i/>
      <sz val="10"/>
      <color indexed="8"/>
      <name val="Verdana"/>
      <family val="2"/>
    </font>
    <font>
      <b/>
      <sz val="10"/>
      <color indexed="8"/>
      <name val="Verdana"/>
      <family val="2"/>
    </font>
    <font>
      <b/>
      <sz val="16"/>
      <color indexed="9"/>
      <name val="Verdana"/>
      <family val="2"/>
    </font>
    <font>
      <b/>
      <i/>
      <sz val="8"/>
      <color indexed="16"/>
      <name val="Verdana"/>
      <family val="2"/>
    </font>
    <font>
      <b/>
      <u val="single"/>
      <sz val="10"/>
      <color indexed="8"/>
      <name val="Verdana"/>
      <family val="2"/>
    </font>
    <font>
      <sz val="14"/>
      <color indexed="8"/>
      <name val="Verdana"/>
      <family val="2"/>
    </font>
    <font>
      <sz val="12"/>
      <color indexed="8"/>
      <name val="Verdana"/>
      <family val="2"/>
    </font>
    <font>
      <u val="single"/>
      <sz val="15"/>
      <color indexed="17"/>
      <name val="Arial"/>
      <family val="2"/>
    </font>
    <font>
      <b/>
      <i/>
      <u val="single"/>
      <sz val="15"/>
      <color indexed="17"/>
      <name val="Verdana"/>
      <family val="2"/>
    </font>
    <font>
      <sz val="10"/>
      <color indexed="8"/>
      <name val="Calibri"/>
      <family val="2"/>
    </font>
    <font>
      <b/>
      <sz val="10"/>
      <color indexed="8"/>
      <name val="Calibri"/>
      <family val="2"/>
    </font>
    <font>
      <b/>
      <sz val="11"/>
      <color indexed="8"/>
      <name val="Calibri"/>
      <family val="2"/>
    </font>
    <font>
      <sz val="11"/>
      <color indexed="8"/>
      <name val="Verdana"/>
      <family val="2"/>
    </font>
    <font>
      <u val="single"/>
      <sz val="11"/>
      <color indexed="8"/>
      <name val="Verdan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0"/>
      <name val="Verdana"/>
      <family val="2"/>
    </font>
    <font>
      <sz val="10"/>
      <color theme="1"/>
      <name val="Verdana"/>
      <family val="2"/>
    </font>
    <font>
      <sz val="10"/>
      <color rgb="FF0000FF"/>
      <name val="Verdana"/>
      <family val="2"/>
    </font>
    <font>
      <b/>
      <sz val="9"/>
      <color theme="0"/>
      <name val="Verdana"/>
      <family val="2"/>
    </font>
    <font>
      <sz val="10"/>
      <color theme="1"/>
      <name val="Trebuchet MS"/>
      <family val="2"/>
    </font>
    <font>
      <sz val="8"/>
      <color theme="1"/>
      <name val="Verdana"/>
      <family val="2"/>
    </font>
    <font>
      <i/>
      <sz val="10"/>
      <color theme="1"/>
      <name val="Verdana"/>
      <family val="2"/>
    </font>
    <font>
      <b/>
      <sz val="10"/>
      <color theme="1"/>
      <name val="Verdana"/>
      <family val="2"/>
    </font>
    <font>
      <b/>
      <sz val="16"/>
      <color theme="0"/>
      <name val="Verdana"/>
      <family val="2"/>
    </font>
    <font>
      <b/>
      <i/>
      <sz val="8"/>
      <color rgb="FF800000"/>
      <name val="Verdana"/>
      <family val="2"/>
    </font>
    <font>
      <b/>
      <u val="single"/>
      <sz val="10"/>
      <color theme="1"/>
      <name val="Verdana"/>
      <family val="2"/>
    </font>
    <font>
      <sz val="14"/>
      <color theme="1"/>
      <name val="Verdana"/>
      <family val="2"/>
    </font>
    <font>
      <sz val="12"/>
      <color theme="1"/>
      <name val="Verdana"/>
      <family val="2"/>
    </font>
    <font>
      <u val="single"/>
      <sz val="15"/>
      <color rgb="FF00B050"/>
      <name val="Arial"/>
      <family val="2"/>
    </font>
    <font>
      <b/>
      <i/>
      <u val="single"/>
      <sz val="15"/>
      <color rgb="FF00B050"/>
      <name val="Verdana"/>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7" tint="-0.24997000396251678"/>
        <bgColor indexed="64"/>
      </patternFill>
    </fill>
    <fill>
      <patternFill patternType="solid">
        <fgColor theme="4" tint="-0.4999699890613556"/>
        <bgColor indexed="64"/>
      </patternFill>
    </fill>
    <fill>
      <patternFill patternType="solid">
        <fgColor theme="0"/>
        <bgColor indexed="64"/>
      </patternFill>
    </fill>
    <fill>
      <patternFill patternType="solid">
        <fgColor theme="0" tint="-0.04997999966144562"/>
        <bgColor indexed="64"/>
      </patternFill>
    </fill>
    <fill>
      <patternFill patternType="solid">
        <fgColor theme="5" tint="-0.24997000396251678"/>
        <bgColor indexed="64"/>
      </patternFill>
    </fill>
    <fill>
      <patternFill patternType="solid">
        <fgColor theme="0" tint="-0.49996998906135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top/>
      <bottom style="thick">
        <color theme="0"/>
      </bottom>
    </border>
    <border>
      <left style="thin"/>
      <right/>
      <top style="thin"/>
      <bottom/>
    </border>
    <border>
      <left/>
      <right/>
      <top style="thin"/>
      <bottom/>
    </border>
    <border>
      <left/>
      <right/>
      <top style="thick">
        <color theme="0"/>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1">
    <xf numFmtId="0" fontId="0" fillId="0" borderId="0" xfId="0" applyAlignment="1">
      <alignment/>
    </xf>
    <xf numFmtId="0" fontId="0" fillId="33" borderId="0" xfId="0" applyFill="1" applyAlignment="1">
      <alignment/>
    </xf>
    <xf numFmtId="0" fontId="60" fillId="34" borderId="10" xfId="0" applyFont="1" applyFill="1" applyBorder="1" applyAlignment="1">
      <alignment horizontal="centerContinuous"/>
    </xf>
    <xf numFmtId="0" fontId="60" fillId="34" borderId="11" xfId="0" applyFont="1" applyFill="1" applyBorder="1" applyAlignment="1">
      <alignment horizontal="centerContinuous"/>
    </xf>
    <xf numFmtId="0" fontId="60" fillId="34" borderId="12" xfId="0" applyFont="1" applyFill="1" applyBorder="1" applyAlignment="1">
      <alignment horizontal="centerContinuous"/>
    </xf>
    <xf numFmtId="0" fontId="60" fillId="35" borderId="10" xfId="0" applyFont="1" applyFill="1" applyBorder="1" applyAlignment="1">
      <alignment horizontal="centerContinuous"/>
    </xf>
    <xf numFmtId="0" fontId="60" fillId="35" borderId="11" xfId="0" applyFont="1" applyFill="1" applyBorder="1" applyAlignment="1">
      <alignment horizontal="centerContinuous"/>
    </xf>
    <xf numFmtId="0" fontId="60" fillId="35" borderId="12" xfId="0" applyFont="1" applyFill="1" applyBorder="1" applyAlignment="1">
      <alignment horizontal="centerContinuous"/>
    </xf>
    <xf numFmtId="0" fontId="61" fillId="33" borderId="0" xfId="0" applyFont="1" applyFill="1" applyAlignment="1">
      <alignment/>
    </xf>
    <xf numFmtId="0" fontId="61" fillId="0" borderId="0" xfId="0" applyFont="1" applyAlignment="1">
      <alignment/>
    </xf>
    <xf numFmtId="0" fontId="61" fillId="2" borderId="13" xfId="0" applyFont="1" applyFill="1" applyBorder="1" applyAlignment="1">
      <alignment/>
    </xf>
    <xf numFmtId="0" fontId="61" fillId="2" borderId="0" xfId="0" applyFont="1" applyFill="1" applyBorder="1" applyAlignment="1">
      <alignment/>
    </xf>
    <xf numFmtId="0" fontId="61" fillId="2" borderId="14" xfId="0" applyFont="1" applyFill="1" applyBorder="1" applyAlignment="1">
      <alignment/>
    </xf>
    <xf numFmtId="0" fontId="61" fillId="5" borderId="13" xfId="0" applyFont="1" applyFill="1" applyBorder="1" applyAlignment="1">
      <alignment/>
    </xf>
    <xf numFmtId="0" fontId="61" fillId="5" borderId="0" xfId="0" applyFont="1" applyFill="1" applyBorder="1" applyAlignment="1">
      <alignment/>
    </xf>
    <xf numFmtId="0" fontId="61" fillId="5" borderId="14" xfId="0" applyFont="1" applyFill="1" applyBorder="1" applyAlignment="1">
      <alignment/>
    </xf>
    <xf numFmtId="0" fontId="61" fillId="2" borderId="15" xfId="0" applyFont="1" applyFill="1" applyBorder="1" applyAlignment="1">
      <alignment/>
    </xf>
    <xf numFmtId="0" fontId="61" fillId="2" borderId="16" xfId="0" applyFont="1" applyFill="1" applyBorder="1" applyAlignment="1">
      <alignment/>
    </xf>
    <xf numFmtId="0" fontId="61" fillId="2" borderId="17" xfId="0" applyFont="1" applyFill="1" applyBorder="1" applyAlignment="1">
      <alignment/>
    </xf>
    <xf numFmtId="0" fontId="61" fillId="5" borderId="15" xfId="0" applyFont="1" applyFill="1" applyBorder="1" applyAlignment="1">
      <alignment/>
    </xf>
    <xf numFmtId="0" fontId="61" fillId="5" borderId="16" xfId="0" applyFont="1" applyFill="1" applyBorder="1" applyAlignment="1">
      <alignment/>
    </xf>
    <xf numFmtId="0" fontId="61" fillId="5" borderId="17" xfId="0" applyFont="1" applyFill="1" applyBorder="1" applyAlignment="1">
      <alignment/>
    </xf>
    <xf numFmtId="0" fontId="61" fillId="2" borderId="14" xfId="0" applyFont="1" applyFill="1" applyBorder="1" applyAlignment="1" quotePrefix="1">
      <alignment horizontal="left"/>
    </xf>
    <xf numFmtId="0" fontId="61" fillId="5" borderId="0" xfId="0" applyFont="1" applyFill="1" applyBorder="1" applyAlignment="1">
      <alignment horizontal="right"/>
    </xf>
    <xf numFmtId="10" fontId="62" fillId="36" borderId="18" xfId="0" applyNumberFormat="1" applyFont="1" applyFill="1" applyBorder="1" applyAlignment="1">
      <alignment horizontal="center"/>
    </xf>
    <xf numFmtId="6" fontId="62" fillId="36" borderId="18" xfId="0" applyNumberFormat="1" applyFont="1" applyFill="1" applyBorder="1" applyAlignment="1">
      <alignment horizontal="center"/>
    </xf>
    <xf numFmtId="0" fontId="61" fillId="37" borderId="18" xfId="0" applyNumberFormat="1" applyFont="1" applyFill="1" applyBorder="1" applyAlignment="1">
      <alignment horizontal="center"/>
    </xf>
    <xf numFmtId="0" fontId="63" fillId="38" borderId="10" xfId="0" applyFont="1" applyFill="1" applyBorder="1" applyAlignment="1">
      <alignment horizontal="center"/>
    </xf>
    <xf numFmtId="0" fontId="63" fillId="38" borderId="11" xfId="0" applyFont="1" applyFill="1" applyBorder="1" applyAlignment="1">
      <alignment horizontal="center"/>
    </xf>
    <xf numFmtId="0" fontId="61" fillId="0" borderId="19" xfId="0" applyFont="1" applyBorder="1" applyAlignment="1">
      <alignment/>
    </xf>
    <xf numFmtId="0" fontId="61" fillId="2" borderId="0" xfId="0" applyFont="1" applyFill="1" applyBorder="1" applyAlignment="1" quotePrefix="1">
      <alignment horizontal="right"/>
    </xf>
    <xf numFmtId="0" fontId="64" fillId="0" borderId="0" xfId="0" applyFont="1" applyAlignment="1">
      <alignment/>
    </xf>
    <xf numFmtId="0" fontId="61" fillId="2" borderId="0" xfId="0" applyFont="1" applyFill="1" applyBorder="1" applyAlignment="1">
      <alignment horizontal="right"/>
    </xf>
    <xf numFmtId="0" fontId="62" fillId="36" borderId="18" xfId="0" applyNumberFormat="1" applyFont="1" applyFill="1" applyBorder="1" applyAlignment="1">
      <alignment horizontal="center"/>
    </xf>
    <xf numFmtId="165" fontId="62" fillId="36" borderId="18" xfId="0" applyNumberFormat="1" applyFont="1" applyFill="1" applyBorder="1" applyAlignment="1">
      <alignment horizontal="center"/>
    </xf>
    <xf numFmtId="6" fontId="61" fillId="37" borderId="18" xfId="0" applyNumberFormat="1" applyFont="1" applyFill="1" applyBorder="1" applyAlignment="1">
      <alignment horizontal="center"/>
    </xf>
    <xf numFmtId="0" fontId="65" fillId="0" borderId="20" xfId="0" applyNumberFormat="1" applyFont="1" applyBorder="1" applyAlignment="1">
      <alignment horizontal="center"/>
    </xf>
    <xf numFmtId="167" fontId="65" fillId="0" borderId="21" xfId="0" applyNumberFormat="1" applyFont="1" applyBorder="1" applyAlignment="1">
      <alignment horizontal="center"/>
    </xf>
    <xf numFmtId="167" fontId="65" fillId="0" borderId="22" xfId="0" applyNumberFormat="1" applyFont="1" applyBorder="1" applyAlignment="1">
      <alignment horizontal="center"/>
    </xf>
    <xf numFmtId="0" fontId="63" fillId="38" borderId="11" xfId="0" applyFont="1" applyFill="1" applyBorder="1" applyAlignment="1">
      <alignment horizontal="center" wrapText="1"/>
    </xf>
    <xf numFmtId="169" fontId="65" fillId="0" borderId="21" xfId="0" applyNumberFormat="1" applyFont="1" applyBorder="1" applyAlignment="1">
      <alignment horizontal="right"/>
    </xf>
    <xf numFmtId="173" fontId="65" fillId="0" borderId="21" xfId="0" applyNumberFormat="1" applyFont="1" applyBorder="1" applyAlignment="1">
      <alignment horizontal="right"/>
    </xf>
    <xf numFmtId="173" fontId="65" fillId="0" borderId="22" xfId="0" applyNumberFormat="1" applyFont="1" applyBorder="1" applyAlignment="1">
      <alignment horizontal="right"/>
    </xf>
    <xf numFmtId="176" fontId="65" fillId="0" borderId="14" xfId="0" applyNumberFormat="1" applyFont="1" applyBorder="1" applyAlignment="1">
      <alignment horizontal="right"/>
    </xf>
    <xf numFmtId="176" fontId="65" fillId="0" borderId="17" xfId="0" applyNumberFormat="1" applyFont="1" applyBorder="1" applyAlignment="1">
      <alignment horizontal="right"/>
    </xf>
    <xf numFmtId="177" fontId="65" fillId="0" borderId="14" xfId="0" applyNumberFormat="1" applyFont="1" applyBorder="1" applyAlignment="1">
      <alignment horizontal="right"/>
    </xf>
    <xf numFmtId="175" fontId="65" fillId="0" borderId="21" xfId="0" applyNumberFormat="1" applyFont="1" applyBorder="1" applyAlignment="1">
      <alignment horizontal="right"/>
    </xf>
    <xf numFmtId="169" fontId="65" fillId="0" borderId="22" xfId="0" applyNumberFormat="1" applyFont="1" applyBorder="1" applyAlignment="1">
      <alignment horizontal="right"/>
    </xf>
    <xf numFmtId="6" fontId="66" fillId="37" borderId="18" xfId="0" applyNumberFormat="1" applyFont="1" applyFill="1" applyBorder="1" applyAlignment="1">
      <alignment horizontal="center"/>
    </xf>
    <xf numFmtId="167" fontId="0" fillId="0" borderId="0" xfId="0" applyNumberFormat="1" applyAlignment="1">
      <alignment/>
    </xf>
    <xf numFmtId="177" fontId="0" fillId="0" borderId="0" xfId="0" applyNumberFormat="1" applyAlignment="1">
      <alignment/>
    </xf>
    <xf numFmtId="174" fontId="0" fillId="0" borderId="0" xfId="0" applyNumberFormat="1" applyAlignment="1">
      <alignment/>
    </xf>
    <xf numFmtId="0" fontId="61" fillId="0" borderId="20" xfId="0" applyFont="1" applyBorder="1" applyAlignment="1">
      <alignment/>
    </xf>
    <xf numFmtId="0" fontId="63" fillId="38" borderId="18" xfId="0" applyFont="1" applyFill="1" applyBorder="1" applyAlignment="1">
      <alignment horizontal="center" wrapText="1"/>
    </xf>
    <xf numFmtId="6" fontId="67" fillId="37" borderId="18" xfId="0" applyNumberFormat="1" applyFont="1" applyFill="1" applyBorder="1" applyAlignment="1">
      <alignment horizontal="center"/>
    </xf>
    <xf numFmtId="8" fontId="61" fillId="0" borderId="0" xfId="0" applyNumberFormat="1" applyFont="1" applyAlignment="1">
      <alignment/>
    </xf>
    <xf numFmtId="6" fontId="0" fillId="0" borderId="0" xfId="0" applyNumberFormat="1" applyAlignment="1">
      <alignment/>
    </xf>
    <xf numFmtId="167" fontId="65" fillId="0" borderId="14" xfId="0" applyNumberFormat="1" applyFont="1" applyBorder="1" applyAlignment="1">
      <alignment horizontal="center"/>
    </xf>
    <xf numFmtId="166" fontId="65" fillId="0" borderId="14" xfId="0" applyNumberFormat="1" applyFont="1" applyBorder="1" applyAlignment="1">
      <alignment horizontal="center"/>
    </xf>
    <xf numFmtId="167" fontId="65" fillId="0" borderId="17" xfId="0" applyNumberFormat="1" applyFont="1" applyBorder="1" applyAlignment="1">
      <alignment horizontal="center"/>
    </xf>
    <xf numFmtId="166" fontId="65" fillId="0" borderId="17" xfId="0" applyNumberFormat="1" applyFont="1" applyBorder="1" applyAlignment="1">
      <alignment horizontal="center"/>
    </xf>
    <xf numFmtId="0" fontId="65" fillId="0" borderId="19" xfId="0" applyNumberFormat="1" applyFont="1" applyBorder="1" applyAlignment="1">
      <alignment/>
    </xf>
    <xf numFmtId="0" fontId="65" fillId="0" borderId="20" xfId="0" applyNumberFormat="1" applyFont="1" applyBorder="1" applyAlignment="1">
      <alignment/>
    </xf>
    <xf numFmtId="6" fontId="65" fillId="0" borderId="21" xfId="0" applyNumberFormat="1" applyFont="1" applyBorder="1" applyAlignment="1">
      <alignment/>
    </xf>
    <xf numFmtId="6" fontId="65" fillId="0" borderId="14" xfId="0" applyNumberFormat="1" applyFont="1" applyBorder="1" applyAlignment="1">
      <alignment/>
    </xf>
    <xf numFmtId="6" fontId="65" fillId="0" borderId="22" xfId="0" applyNumberFormat="1" applyFont="1" applyBorder="1" applyAlignment="1">
      <alignment/>
    </xf>
    <xf numFmtId="6" fontId="65" fillId="0" borderId="17" xfId="0" applyNumberFormat="1" applyFont="1" applyBorder="1" applyAlignment="1">
      <alignment/>
    </xf>
    <xf numFmtId="0" fontId="68" fillId="33" borderId="23" xfId="0" applyFont="1" applyFill="1" applyBorder="1" applyAlignment="1">
      <alignment horizontal="left"/>
    </xf>
    <xf numFmtId="0" fontId="61" fillId="33" borderId="23" xfId="0" applyFont="1" applyFill="1" applyBorder="1" applyAlignment="1">
      <alignment/>
    </xf>
    <xf numFmtId="0" fontId="61" fillId="33" borderId="0" xfId="0" applyFont="1" applyFill="1" applyBorder="1" applyAlignment="1">
      <alignment/>
    </xf>
    <xf numFmtId="0" fontId="0" fillId="33" borderId="0" xfId="0" applyFill="1" applyBorder="1" applyAlignment="1">
      <alignment/>
    </xf>
    <xf numFmtId="0" fontId="69" fillId="37" borderId="24" xfId="0" applyFont="1" applyFill="1" applyBorder="1" applyAlignment="1" quotePrefix="1">
      <alignment horizontal="left"/>
    </xf>
    <xf numFmtId="0" fontId="61" fillId="37" borderId="25" xfId="0" applyFont="1" applyFill="1" applyBorder="1" applyAlignment="1">
      <alignment/>
    </xf>
    <xf numFmtId="0" fontId="61" fillId="37" borderId="19" xfId="0" applyFont="1" applyFill="1" applyBorder="1" applyAlignment="1">
      <alignment/>
    </xf>
    <xf numFmtId="0" fontId="69" fillId="37" borderId="13" xfId="0" applyFont="1" applyFill="1" applyBorder="1" applyAlignment="1">
      <alignment horizontal="left"/>
    </xf>
    <xf numFmtId="0" fontId="65" fillId="37" borderId="0" xfId="0" applyFont="1" applyFill="1" applyBorder="1" applyAlignment="1">
      <alignment horizontal="center"/>
    </xf>
    <xf numFmtId="0" fontId="65" fillId="37" borderId="14" xfId="0" applyFont="1" applyFill="1" applyBorder="1" applyAlignment="1">
      <alignment horizontal="center"/>
    </xf>
    <xf numFmtId="3" fontId="61" fillId="37" borderId="0" xfId="0" applyNumberFormat="1" applyFont="1" applyFill="1" applyBorder="1" applyAlignment="1">
      <alignment horizontal="center"/>
    </xf>
    <xf numFmtId="3" fontId="61" fillId="37" borderId="14" xfId="0" applyNumberFormat="1" applyFont="1" applyFill="1" applyBorder="1" applyAlignment="1">
      <alignment horizontal="center"/>
    </xf>
    <xf numFmtId="0" fontId="69" fillId="37" borderId="13" xfId="0" applyFont="1" applyFill="1" applyBorder="1" applyAlignment="1" quotePrefix="1">
      <alignment horizontal="left"/>
    </xf>
    <xf numFmtId="0" fontId="61" fillId="37" borderId="15" xfId="0" applyFont="1" applyFill="1" applyBorder="1" applyAlignment="1">
      <alignment/>
    </xf>
    <xf numFmtId="0" fontId="61" fillId="37" borderId="16" xfId="0" applyFont="1" applyFill="1" applyBorder="1" applyAlignment="1">
      <alignment/>
    </xf>
    <xf numFmtId="0" fontId="69" fillId="37" borderId="17" xfId="0" applyFont="1" applyFill="1" applyBorder="1" applyAlignment="1">
      <alignment horizontal="right"/>
    </xf>
    <xf numFmtId="0" fontId="60" fillId="39" borderId="24" xfId="0" applyFont="1" applyFill="1" applyBorder="1" applyAlignment="1">
      <alignment horizontal="centerContinuous"/>
    </xf>
    <xf numFmtId="0" fontId="60" fillId="39" borderId="11" xfId="0" applyFont="1" applyFill="1" applyBorder="1" applyAlignment="1">
      <alignment horizontal="centerContinuous"/>
    </xf>
    <xf numFmtId="0" fontId="60" fillId="39" borderId="12" xfId="0" applyFont="1" applyFill="1" applyBorder="1" applyAlignment="1">
      <alignment horizontal="centerContinuous"/>
    </xf>
    <xf numFmtId="0" fontId="70" fillId="0" borderId="0" xfId="0" applyFont="1" applyAlignment="1">
      <alignment/>
    </xf>
    <xf numFmtId="0" fontId="52" fillId="0" borderId="0" xfId="53" applyFont="1" applyAlignment="1" applyProtection="1">
      <alignment/>
      <protection/>
    </xf>
    <xf numFmtId="0" fontId="71" fillId="0" borderId="0" xfId="0" applyFont="1" applyAlignment="1">
      <alignment/>
    </xf>
    <xf numFmtId="0" fontId="72" fillId="33" borderId="0" xfId="0" applyFont="1" applyFill="1" applyBorder="1" applyAlignment="1">
      <alignment/>
    </xf>
    <xf numFmtId="0" fontId="52" fillId="33" borderId="0" xfId="53" applyFill="1" applyBorder="1" applyAlignment="1" applyProtection="1">
      <alignment/>
      <protection/>
    </xf>
    <xf numFmtId="0" fontId="52" fillId="0" borderId="0" xfId="53" applyAlignment="1" applyProtection="1">
      <alignment horizontal="left"/>
      <protection/>
    </xf>
    <xf numFmtId="174" fontId="65" fillId="0" borderId="13" xfId="0" applyNumberFormat="1" applyFont="1" applyBorder="1" applyAlignment="1">
      <alignment horizontal="center"/>
    </xf>
    <xf numFmtId="174" fontId="65" fillId="0" borderId="14" xfId="0" applyNumberFormat="1" applyFont="1" applyBorder="1" applyAlignment="1">
      <alignment horizontal="center"/>
    </xf>
    <xf numFmtId="174" fontId="65" fillId="0" borderId="15" xfId="0" applyNumberFormat="1" applyFont="1" applyBorder="1" applyAlignment="1">
      <alignment horizontal="center"/>
    </xf>
    <xf numFmtId="174" fontId="65" fillId="0" borderId="17" xfId="0" applyNumberFormat="1" applyFont="1" applyBorder="1" applyAlignment="1">
      <alignment horizontal="center"/>
    </xf>
    <xf numFmtId="0" fontId="63" fillId="38" borderId="11" xfId="0" applyFont="1" applyFill="1" applyBorder="1" applyAlignment="1">
      <alignment horizontal="center"/>
    </xf>
    <xf numFmtId="6" fontId="65" fillId="0" borderId="24" xfId="0" applyNumberFormat="1" applyFont="1" applyBorder="1" applyAlignment="1">
      <alignment horizontal="center"/>
    </xf>
    <xf numFmtId="0" fontId="65" fillId="0" borderId="19" xfId="0" applyFont="1" applyBorder="1" applyAlignment="1">
      <alignment horizontal="center"/>
    </xf>
    <xf numFmtId="0" fontId="73" fillId="33" borderId="26" xfId="53" applyFont="1" applyFill="1" applyBorder="1" applyAlignment="1" applyProtection="1">
      <alignment horizontal="left"/>
      <protection/>
    </xf>
    <xf numFmtId="0" fontId="74" fillId="33" borderId="26" xfId="53"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34"/>
          <c:w val="0.979"/>
          <c:h val="0.70875"/>
        </c:manualLayout>
      </c:layout>
      <c:scatterChart>
        <c:scatterStyle val="smoothMarker"/>
        <c:varyColors val="0"/>
        <c:ser>
          <c:idx val="0"/>
          <c:order val="0"/>
          <c:tx>
            <c:strRef>
              <c:f>Sheet1!$V$43</c:f>
              <c:strCache>
                <c:ptCount val="1"/>
                <c:pt idx="0">
                  <c:v>Account Balance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Sheet1!$U$44:$U$187</c:f>
            </c:numRef>
          </c:xVal>
          <c:yVal>
            <c:numRef>
              <c:f>Sheet1!$V$44:$V$187</c:f>
            </c:numRef>
          </c:yVal>
          <c:smooth val="1"/>
        </c:ser>
        <c:ser>
          <c:idx val="1"/>
          <c:order val="1"/>
          <c:tx>
            <c:strRef>
              <c:f>Sheet1!$W$43</c:f>
              <c:strCache>
                <c:ptCount val="1"/>
                <c:pt idx="0">
                  <c:v>Total Personal Contribution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Sheet1!$U$44:$U$187</c:f>
            </c:numRef>
          </c:xVal>
          <c:yVal>
            <c:numRef>
              <c:f>Sheet1!$W$44:$W$187</c:f>
            </c:numRef>
          </c:yVal>
          <c:smooth val="1"/>
        </c:ser>
        <c:axId val="15821497"/>
        <c:axId val="8175746"/>
      </c:scatterChart>
      <c:valAx>
        <c:axId val="15821497"/>
        <c:scaling>
          <c:orientation val="minMax"/>
          <c:min val="0"/>
        </c:scaling>
        <c:axPos val="b"/>
        <c:title>
          <c:tx>
            <c:rich>
              <a:bodyPr vert="horz" rot="0" anchor="ctr"/>
              <a:lstStyle/>
              <a:p>
                <a:pPr algn="ctr">
                  <a:defRPr/>
                </a:pPr>
                <a:r>
                  <a:rPr lang="en-US" cap="none" sz="1000" b="1" i="0" u="none" baseline="0">
                    <a:solidFill>
                      <a:srgbClr val="000000"/>
                    </a:solidFill>
                  </a:rPr>
                  <a:t>Age</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175746"/>
        <c:crosses val="autoZero"/>
        <c:crossBetween val="midCat"/>
        <c:dispUnits/>
      </c:valAx>
      <c:valAx>
        <c:axId val="8175746"/>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821497"/>
        <c:crosses val="autoZero"/>
        <c:crossBetween val="midCat"/>
        <c:dispUnits/>
      </c:valAx>
      <c:spPr>
        <a:solidFill>
          <a:srgbClr val="FFFFFF"/>
        </a:solidFill>
        <a:ln w="3175">
          <a:noFill/>
        </a:ln>
      </c:spPr>
    </c:plotArea>
    <c:legend>
      <c:legendPos val="t"/>
      <c:layout>
        <c:manualLayout>
          <c:xMode val="edge"/>
          <c:yMode val="edge"/>
          <c:x val="0.24225"/>
          <c:y val="0.0125"/>
          <c:w val="0.5115"/>
          <c:h val="0.0995"/>
        </c:manualLayout>
      </c:layout>
      <c:overlay val="0"/>
      <c:spPr>
        <a:noFill/>
        <a:ln w="3175">
          <a:noFill/>
        </a:ln>
      </c:spPr>
      <c:txPr>
        <a:bodyPr vert="horz" rot="0"/>
        <a:lstStyle/>
        <a:p>
          <a:pPr>
            <a:defRPr lang="en-US" cap="none" sz="1100" b="1" i="0" u="none" baseline="0">
              <a:solidFill>
                <a:srgbClr val="000000"/>
              </a:solidFill>
            </a:defRPr>
          </a:pPr>
        </a:p>
      </c:txPr>
    </c:legend>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http://kanjoh.com/2010/05/14/401k-calculator-praxis-templates/" TargetMode="External" /><Relationship Id="rId3" Type="http://schemas.openxmlformats.org/officeDocument/2006/relationships/hyperlink" Target="http://praxistemplates.com/best-credit-cards-rewards-programs/" TargetMode="External" /><Relationship Id="rId4" Type="http://schemas.openxmlformats.org/officeDocument/2006/relationships/hyperlink" Target="http://praxistemplates.com/save-on-fees-with-a-free-zecco-brokerage-account/" TargetMode="External" /><Relationship Id="rId5" Type="http://schemas.openxmlformats.org/officeDocument/2006/relationships/image" Target="../media/image2.png" /><Relationship Id="rId6"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11</xdr:col>
      <xdr:colOff>0</xdr:colOff>
      <xdr:row>39</xdr:row>
      <xdr:rowOff>123825</xdr:rowOff>
    </xdr:to>
    <xdr:graphicFrame>
      <xdr:nvGraphicFramePr>
        <xdr:cNvPr id="1" name="Chart 3"/>
        <xdr:cNvGraphicFramePr/>
      </xdr:nvGraphicFramePr>
      <xdr:xfrm>
        <a:off x="314325" y="4648200"/>
        <a:ext cx="7515225" cy="238125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9</xdr:row>
      <xdr:rowOff>19050</xdr:rowOff>
    </xdr:from>
    <xdr:to>
      <xdr:col>16</xdr:col>
      <xdr:colOff>142875</xdr:colOff>
      <xdr:row>12</xdr:row>
      <xdr:rowOff>95250</xdr:rowOff>
    </xdr:to>
    <xdr:sp>
      <xdr:nvSpPr>
        <xdr:cNvPr id="2" name="TextBox 3">
          <a:hlinkClick r:id="rId2"/>
        </xdr:cNvPr>
        <xdr:cNvSpPr>
          <a:spLocks/>
        </xdr:cNvSpPr>
      </xdr:nvSpPr>
      <xdr:spPr>
        <a:xfrm>
          <a:off x="8010525" y="2038350"/>
          <a:ext cx="3295650" cy="590550"/>
        </a:xfrm>
        <a:prstGeom prst="roundRect">
          <a:avLst/>
        </a:prstGeom>
        <a:solidFill>
          <a:srgbClr val="FFFFFF"/>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rPr>
            <a:t>Learn how to use this spreadsheet by</a:t>
          </a:r>
          <a:r>
            <a:rPr lang="en-US" cap="none" sz="1100" b="0" i="0" u="none" baseline="0">
              <a:solidFill>
                <a:srgbClr val="000000"/>
              </a:solidFill>
            </a:rPr>
            <a:t> watching our </a:t>
          </a:r>
          <a:r>
            <a:rPr lang="en-US" cap="none" sz="1100" b="0" i="0" u="sng" baseline="0">
              <a:solidFill>
                <a:srgbClr val="000000"/>
              </a:solidFill>
            </a:rPr>
            <a:t>free video tutorial</a:t>
          </a:r>
          <a:r>
            <a:rPr lang="en-US" cap="none" sz="1100" b="0" i="0" u="sng"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12</xdr:col>
      <xdr:colOff>0</xdr:colOff>
      <xdr:row>3</xdr:row>
      <xdr:rowOff>38100</xdr:rowOff>
    </xdr:from>
    <xdr:to>
      <xdr:col>16</xdr:col>
      <xdr:colOff>142875</xdr:colOff>
      <xdr:row>7</xdr:row>
      <xdr:rowOff>104775</xdr:rowOff>
    </xdr:to>
    <xdr:sp>
      <xdr:nvSpPr>
        <xdr:cNvPr id="3" name="TextBox 5">
          <a:hlinkClick r:id="rId3"/>
        </xdr:cNvPr>
        <xdr:cNvSpPr>
          <a:spLocks/>
        </xdr:cNvSpPr>
      </xdr:nvSpPr>
      <xdr:spPr>
        <a:xfrm>
          <a:off x="8010525" y="1057275"/>
          <a:ext cx="3295650" cy="742950"/>
        </a:xfrm>
        <a:prstGeom prst="round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rPr>
            <a:t>Looking</a:t>
          </a:r>
          <a:r>
            <a:rPr lang="en-US" cap="none" sz="1100" b="0" i="0" u="none" baseline="0">
              <a:solidFill>
                <a:srgbClr val="000000"/>
              </a:solidFill>
            </a:rPr>
            <a:t> to save money on credit card fees? Read our reviews of the </a:t>
          </a:r>
          <a:r>
            <a:rPr lang="en-US" cap="none" sz="1100" b="0" i="0" u="sng" baseline="0">
              <a:solidFill>
                <a:srgbClr val="000000"/>
              </a:solidFill>
            </a:rPr>
            <a:t>best credit cards</a:t>
          </a:r>
          <a:r>
            <a:rPr lang="en-US" cap="none" sz="1100" b="0" i="0" u="sng"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12</xdr:col>
      <xdr:colOff>0</xdr:colOff>
      <xdr:row>14</xdr:row>
      <xdr:rowOff>9525</xdr:rowOff>
    </xdr:from>
    <xdr:to>
      <xdr:col>16</xdr:col>
      <xdr:colOff>142875</xdr:colOff>
      <xdr:row>19</xdr:row>
      <xdr:rowOff>66675</xdr:rowOff>
    </xdr:to>
    <xdr:sp>
      <xdr:nvSpPr>
        <xdr:cNvPr id="4" name="TextBox 6">
          <a:hlinkClick r:id="rId4"/>
        </xdr:cNvPr>
        <xdr:cNvSpPr>
          <a:spLocks/>
        </xdr:cNvSpPr>
      </xdr:nvSpPr>
      <xdr:spPr>
        <a:xfrm>
          <a:off x="8010525" y="2867025"/>
          <a:ext cx="3295650" cy="866775"/>
        </a:xfrm>
        <a:prstGeom prst="roundRect">
          <a:avLst/>
        </a:prstGeom>
        <a:solidFill>
          <a:srgbClr val="FFFFFF"/>
        </a:solidFill>
        <a:ln w="25400" cmpd="sng">
          <a:solidFill>
            <a:srgbClr val="9BBB59"/>
          </a:solidFill>
          <a:headEnd type="none"/>
          <a:tailEnd type="none"/>
        </a:ln>
      </xdr:spPr>
      <xdr:txBody>
        <a:bodyPr vertOverflow="clip" wrap="square"/>
        <a:p>
          <a:pPr algn="l">
            <a:defRPr/>
          </a:pPr>
          <a:r>
            <a:rPr lang="en-US" cap="none" sz="1100" b="0" i="0" u="none" baseline="0">
              <a:solidFill>
                <a:srgbClr val="000000"/>
              </a:solidFill>
            </a:rPr>
            <a:t>Save money on your Brokerage</a:t>
          </a:r>
          <a:r>
            <a:rPr lang="en-US" cap="none" sz="1100" b="0" i="0" u="none" baseline="0">
              <a:solidFill>
                <a:srgbClr val="000000"/>
              </a:solidFill>
            </a:rPr>
            <a:t> Account by switching to a discount brokerage. </a:t>
          </a:r>
          <a:r>
            <a:rPr lang="en-US" cap="none" sz="1100" b="0" i="0" u="sng" baseline="0">
              <a:solidFill>
                <a:srgbClr val="000000"/>
              </a:solidFill>
            </a:rPr>
            <a:t>Click here </a:t>
          </a:r>
          <a:r>
            <a:rPr lang="en-US" cap="none" sz="1100" b="0" i="0" u="none" baseline="0">
              <a:solidFill>
                <a:srgbClr val="000000"/>
              </a:solidFill>
            </a:rPr>
            <a:t>to read our reviews.</a:t>
          </a:r>
        </a:p>
      </xdr:txBody>
    </xdr:sp>
    <xdr:clientData/>
  </xdr:twoCellAnchor>
  <xdr:twoCellAnchor editAs="oneCell">
    <xdr:from>
      <xdr:col>14</xdr:col>
      <xdr:colOff>228600</xdr:colOff>
      <xdr:row>0</xdr:row>
      <xdr:rowOff>38100</xdr:rowOff>
    </xdr:from>
    <xdr:to>
      <xdr:col>15</xdr:col>
      <xdr:colOff>523875</xdr:colOff>
      <xdr:row>1</xdr:row>
      <xdr:rowOff>66675</xdr:rowOff>
    </xdr:to>
    <xdr:pic>
      <xdr:nvPicPr>
        <xdr:cNvPr id="5" name="Picture 1"/>
        <xdr:cNvPicPr preferRelativeResize="1">
          <a:picLocks noChangeAspect="1"/>
        </xdr:cNvPicPr>
      </xdr:nvPicPr>
      <xdr:blipFill>
        <a:blip r:embed="rId5"/>
        <a:srcRect l="10563" t="18252" r="16900" b="16708"/>
        <a:stretch>
          <a:fillRect/>
        </a:stretch>
      </xdr:blipFill>
      <xdr:spPr>
        <a:xfrm>
          <a:off x="9934575" y="38100"/>
          <a:ext cx="1143000" cy="542925"/>
        </a:xfrm>
        <a:prstGeom prst="rect">
          <a:avLst/>
        </a:prstGeom>
        <a:noFill/>
        <a:ln w="1" cmpd="sng">
          <a:noFill/>
        </a:ln>
      </xdr:spPr>
    </xdr:pic>
    <xdr:clientData/>
  </xdr:twoCellAnchor>
  <xdr:twoCellAnchor editAs="oneCell">
    <xdr:from>
      <xdr:col>8</xdr:col>
      <xdr:colOff>28575</xdr:colOff>
      <xdr:row>0</xdr:row>
      <xdr:rowOff>0</xdr:rowOff>
    </xdr:from>
    <xdr:to>
      <xdr:col>10</xdr:col>
      <xdr:colOff>609600</xdr:colOff>
      <xdr:row>2</xdr:row>
      <xdr:rowOff>0</xdr:rowOff>
    </xdr:to>
    <xdr:pic>
      <xdr:nvPicPr>
        <xdr:cNvPr id="6" name="Picture 107" descr="Tight Fisted Miser"/>
        <xdr:cNvPicPr preferRelativeResize="1">
          <a:picLocks noChangeAspect="1"/>
        </xdr:cNvPicPr>
      </xdr:nvPicPr>
      <xdr:blipFill>
        <a:blip r:embed="rId6"/>
        <a:stretch>
          <a:fillRect/>
        </a:stretch>
      </xdr:blipFill>
      <xdr:spPr>
        <a:xfrm>
          <a:off x="5591175" y="0"/>
          <a:ext cx="22288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ightfistedmiser.com/" TargetMode="External" /><Relationship Id="rId2" Type="http://schemas.openxmlformats.org/officeDocument/2006/relationships/hyperlink" Target="http://praxistemplates.com/2010/04/12/debt-reduction-template/" TargetMode="External" /><Relationship Id="rId3" Type="http://schemas.openxmlformats.org/officeDocument/2006/relationships/hyperlink" Target="http://praxistemplates.com/2010/04/12/family-budget-template/" TargetMode="External" /><Relationship Id="rId4" Type="http://schemas.openxmlformats.org/officeDocument/2006/relationships/hyperlink" Target="http://praxistemplates.com/2010/04/12/self-balancing-checkbook/" TargetMode="External" /><Relationship Id="rId5" Type="http://schemas.openxmlformats.org/officeDocument/2006/relationships/hyperlink" Target="http://praxistemplates.com/2010/04/12/loan-amortization-calculator/" TargetMode="External" /><Relationship Id="rId6" Type="http://schemas.openxmlformats.org/officeDocument/2006/relationships/hyperlink" Target="http://praxistemplates.com/2010/04/12/net-worth-calculator/" TargetMode="External" /><Relationship Id="rId7" Type="http://schemas.openxmlformats.org/officeDocument/2006/relationships/hyperlink" Target="http://www.praxistemplates.com/"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87"/>
  <sheetViews>
    <sheetView showGridLines="0" tabSelected="1" zoomScaleSheetLayoutView="100" zoomScalePageLayoutView="0" workbookViewId="0" topLeftCell="A1">
      <selection activeCell="F3" sqref="F3"/>
    </sheetView>
  </sheetViews>
  <sheetFormatPr defaultColWidth="9.140625" defaultRowHeight="12.75"/>
  <cols>
    <col min="1" max="1" width="4.7109375" style="9" customWidth="1"/>
    <col min="2" max="4" width="9.28125" style="9" bestFit="1" customWidth="1"/>
    <col min="5" max="5" width="15.8515625" style="9" customWidth="1"/>
    <col min="6" max="7" width="12.8515625" style="9" customWidth="1"/>
    <col min="8" max="9" width="9.28125" style="9" bestFit="1" customWidth="1"/>
    <col min="10" max="10" width="15.421875" style="9" customWidth="1"/>
    <col min="11" max="11" width="9.28125" style="9" bestFit="1" customWidth="1"/>
    <col min="12" max="12" width="2.7109375" style="9" customWidth="1"/>
    <col min="13" max="15" width="12.7109375" style="9" customWidth="1"/>
    <col min="16" max="17" width="9.140625" style="9" customWidth="1"/>
    <col min="18" max="18" width="15.57421875" style="9" bestFit="1" customWidth="1"/>
    <col min="19" max="20" width="9.140625" style="9" customWidth="1"/>
    <col min="21" max="21" width="0" style="0" hidden="1" customWidth="1"/>
    <col min="22" max="22" width="11.7109375" style="0" hidden="1" customWidth="1"/>
    <col min="23" max="23" width="10.140625" style="0" hidden="1" customWidth="1"/>
    <col min="25" max="25" width="11.7109375" style="0" bestFit="1" customWidth="1"/>
  </cols>
  <sheetData>
    <row r="1" spans="1:18" s="1" customFormat="1" ht="40.5" customHeight="1" thickBot="1">
      <c r="A1" s="67" t="s">
        <v>2</v>
      </c>
      <c r="B1" s="68"/>
      <c r="C1" s="68"/>
      <c r="D1" s="68"/>
      <c r="E1" s="68"/>
      <c r="F1" s="8"/>
      <c r="G1" s="8"/>
      <c r="H1" s="8"/>
      <c r="I1" s="8"/>
      <c r="J1"/>
      <c r="K1" s="8"/>
      <c r="L1" s="8"/>
      <c r="M1" s="8"/>
      <c r="N1" s="8"/>
      <c r="O1" s="8"/>
      <c r="P1" s="8"/>
      <c r="Q1" s="8"/>
      <c r="R1" s="8"/>
    </row>
    <row r="2" spans="1:18" s="70" customFormat="1" ht="21.75" customHeight="1" thickTop="1">
      <c r="A2" s="99" t="s">
        <v>46</v>
      </c>
      <c r="B2" s="100"/>
      <c r="C2" s="100"/>
      <c r="D2" s="100"/>
      <c r="E2" s="100"/>
      <c r="F2" s="89"/>
      <c r="G2" s="69"/>
      <c r="H2" s="69"/>
      <c r="I2" s="69"/>
      <c r="J2" s="90"/>
      <c r="K2" s="69"/>
      <c r="L2" s="69"/>
      <c r="M2" s="69"/>
      <c r="N2" s="69"/>
      <c r="O2" s="90" t="s">
        <v>34</v>
      </c>
      <c r="P2" s="90"/>
      <c r="Q2" s="69"/>
      <c r="R2" s="69"/>
    </row>
    <row r="3" ht="18">
      <c r="A3" s="88"/>
    </row>
    <row r="4" spans="2:11" ht="15">
      <c r="B4" s="83" t="s">
        <v>38</v>
      </c>
      <c r="C4" s="84"/>
      <c r="D4" s="84"/>
      <c r="E4" s="84"/>
      <c r="F4" s="84"/>
      <c r="G4" s="84"/>
      <c r="H4" s="84"/>
      <c r="I4" s="84"/>
      <c r="J4" s="84"/>
      <c r="K4" s="85"/>
    </row>
    <row r="5" spans="2:11" ht="12.75">
      <c r="B5" s="71" t="s">
        <v>45</v>
      </c>
      <c r="C5" s="72"/>
      <c r="D5" s="72"/>
      <c r="E5" s="72"/>
      <c r="F5" s="72"/>
      <c r="G5" s="72"/>
      <c r="H5" s="72"/>
      <c r="I5" s="72"/>
      <c r="J5" s="72"/>
      <c r="K5" s="73"/>
    </row>
    <row r="6" spans="2:11" ht="12.75">
      <c r="B6" s="74" t="s">
        <v>35</v>
      </c>
      <c r="C6" s="75"/>
      <c r="D6" s="75"/>
      <c r="E6" s="75"/>
      <c r="F6" s="75"/>
      <c r="G6" s="75"/>
      <c r="H6" s="75"/>
      <c r="I6" s="75"/>
      <c r="J6" s="75"/>
      <c r="K6" s="76"/>
    </row>
    <row r="7" spans="2:11" ht="12.75">
      <c r="B7" s="74" t="s">
        <v>36</v>
      </c>
      <c r="C7" s="77"/>
      <c r="D7" s="77"/>
      <c r="E7" s="77"/>
      <c r="F7" s="77"/>
      <c r="G7" s="77"/>
      <c r="H7" s="77"/>
      <c r="I7" s="77"/>
      <c r="J7" s="77"/>
      <c r="K7" s="78"/>
    </row>
    <row r="8" spans="2:11" ht="12.75">
      <c r="B8" s="79" t="s">
        <v>37</v>
      </c>
      <c r="C8" s="77"/>
      <c r="D8" s="77"/>
      <c r="E8" s="77"/>
      <c r="F8" s="77"/>
      <c r="G8" s="77"/>
      <c r="H8" s="77"/>
      <c r="I8" s="77"/>
      <c r="J8" s="77"/>
      <c r="K8" s="78"/>
    </row>
    <row r="9" spans="2:11" ht="12.75">
      <c r="B9" s="80"/>
      <c r="C9" s="81"/>
      <c r="D9" s="81"/>
      <c r="E9" s="81"/>
      <c r="F9" s="81"/>
      <c r="G9" s="81"/>
      <c r="H9" s="81"/>
      <c r="I9" s="81"/>
      <c r="J9" s="81"/>
      <c r="K9" s="82"/>
    </row>
    <row r="10" spans="1:11" ht="15">
      <c r="A10" s="31"/>
      <c r="B10" s="5" t="s">
        <v>3</v>
      </c>
      <c r="C10" s="6"/>
      <c r="D10" s="6"/>
      <c r="E10" s="6"/>
      <c r="F10" s="7"/>
      <c r="G10" s="2" t="s">
        <v>33</v>
      </c>
      <c r="H10" s="3"/>
      <c r="I10" s="3"/>
      <c r="J10" s="3"/>
      <c r="K10" s="4"/>
    </row>
    <row r="11" spans="2:11" ht="12.75">
      <c r="B11" s="10"/>
      <c r="C11" s="11"/>
      <c r="D11" s="11"/>
      <c r="E11" s="11"/>
      <c r="F11" s="12"/>
      <c r="G11" s="13"/>
      <c r="H11" s="14"/>
      <c r="I11" s="14"/>
      <c r="J11" s="14"/>
      <c r="K11" s="15"/>
    </row>
    <row r="12" spans="2:11" ht="12.75">
      <c r="B12" s="10"/>
      <c r="C12" s="11"/>
      <c r="D12" s="30" t="s">
        <v>4</v>
      </c>
      <c r="E12" s="33">
        <v>35</v>
      </c>
      <c r="F12" s="12" t="s">
        <v>8</v>
      </c>
      <c r="G12" s="13"/>
      <c r="H12" s="14"/>
      <c r="I12" s="23" t="s">
        <v>5</v>
      </c>
      <c r="J12" s="26">
        <f>E12+E13</f>
        <v>65</v>
      </c>
      <c r="K12" s="15"/>
    </row>
    <row r="13" spans="2:11" ht="12.75">
      <c r="B13" s="10"/>
      <c r="C13" s="11"/>
      <c r="D13" s="32" t="s">
        <v>14</v>
      </c>
      <c r="E13" s="33">
        <v>30</v>
      </c>
      <c r="F13" s="12" t="s">
        <v>8</v>
      </c>
      <c r="G13" s="13"/>
      <c r="H13" s="14"/>
      <c r="I13" s="23" t="s">
        <v>15</v>
      </c>
      <c r="J13" s="35">
        <f>E16*(1+E17)^(E13-1)</f>
        <v>88792.23451487026</v>
      </c>
      <c r="K13" s="15"/>
    </row>
    <row r="14" spans="2:11" ht="12.75">
      <c r="B14" s="10"/>
      <c r="C14" s="11"/>
      <c r="D14" s="11"/>
      <c r="E14" s="11"/>
      <c r="F14" s="12"/>
      <c r="G14" s="13"/>
      <c r="H14" s="14"/>
      <c r="I14" s="23"/>
      <c r="J14" s="14"/>
      <c r="K14" s="15"/>
    </row>
    <row r="15" spans="2:11" ht="12.75">
      <c r="B15" s="10"/>
      <c r="C15" s="11"/>
      <c r="D15" s="32" t="s">
        <v>6</v>
      </c>
      <c r="E15" s="25">
        <v>10000</v>
      </c>
      <c r="F15" s="12" t="s">
        <v>0</v>
      </c>
      <c r="G15" s="13"/>
      <c r="H15" s="14"/>
      <c r="I15" s="14"/>
      <c r="J15" s="14"/>
      <c r="K15" s="15"/>
    </row>
    <row r="16" spans="2:11" ht="12.75">
      <c r="B16" s="10"/>
      <c r="C16" s="11"/>
      <c r="D16" s="32" t="s">
        <v>7</v>
      </c>
      <c r="E16" s="25">
        <v>50000</v>
      </c>
      <c r="F16" s="22" t="s">
        <v>9</v>
      </c>
      <c r="G16" s="13"/>
      <c r="H16" s="14"/>
      <c r="I16" s="23" t="s">
        <v>24</v>
      </c>
      <c r="J16" s="48">
        <f>SUM($F$43:$F$187)</f>
        <v>202840.3960258385</v>
      </c>
      <c r="K16" s="15"/>
    </row>
    <row r="17" spans="2:11" ht="12.75">
      <c r="B17" s="10"/>
      <c r="C17" s="11"/>
      <c r="D17" s="32" t="s">
        <v>10</v>
      </c>
      <c r="E17" s="34">
        <v>0.02</v>
      </c>
      <c r="F17" s="12" t="s">
        <v>1</v>
      </c>
      <c r="G17" s="13"/>
      <c r="H17" s="14"/>
      <c r="I17" s="23" t="s">
        <v>25</v>
      </c>
      <c r="J17" s="48">
        <f>SUM($G$43:$G$187)</f>
        <v>60852.11880775154</v>
      </c>
      <c r="K17" s="15"/>
    </row>
    <row r="18" spans="2:11" ht="12.75">
      <c r="B18" s="10"/>
      <c r="C18" s="11"/>
      <c r="D18" s="11"/>
      <c r="E18" s="11"/>
      <c r="F18" s="12"/>
      <c r="G18" s="13"/>
      <c r="H18" s="14"/>
      <c r="I18" s="14"/>
      <c r="J18" s="14"/>
      <c r="K18" s="15"/>
    </row>
    <row r="19" spans="2:11" ht="12.75">
      <c r="B19" s="10"/>
      <c r="C19" s="11"/>
      <c r="D19" s="30" t="s">
        <v>11</v>
      </c>
      <c r="E19" s="34">
        <v>0.1</v>
      </c>
      <c r="F19" s="12" t="s">
        <v>1</v>
      </c>
      <c r="G19" s="13"/>
      <c r="H19" s="14"/>
      <c r="I19" s="23" t="s">
        <v>26</v>
      </c>
      <c r="J19" s="35">
        <f>J17+J16</f>
        <v>263692.51483359</v>
      </c>
      <c r="K19" s="15"/>
    </row>
    <row r="20" spans="2:11" ht="12.75">
      <c r="B20" s="10"/>
      <c r="C20" s="11"/>
      <c r="D20" s="32" t="s">
        <v>12</v>
      </c>
      <c r="E20" s="34">
        <v>0.5</v>
      </c>
      <c r="F20" s="12" t="s">
        <v>1</v>
      </c>
      <c r="G20" s="13"/>
      <c r="H20" s="14"/>
      <c r="I20" s="23" t="s">
        <v>27</v>
      </c>
      <c r="J20" s="35">
        <f>SUM($H$43:$H$187)</f>
        <v>422713.45507715066</v>
      </c>
      <c r="K20" s="15"/>
    </row>
    <row r="21" spans="2:11" ht="12.75">
      <c r="B21" s="10"/>
      <c r="C21" s="11"/>
      <c r="D21" s="30" t="s">
        <v>29</v>
      </c>
      <c r="E21" s="34">
        <v>0.06</v>
      </c>
      <c r="F21" s="12" t="s">
        <v>1</v>
      </c>
      <c r="G21" s="13"/>
      <c r="H21" s="14"/>
      <c r="I21" s="14"/>
      <c r="J21" s="14"/>
      <c r="K21" s="15"/>
    </row>
    <row r="22" spans="2:13" ht="12.75">
      <c r="B22" s="10"/>
      <c r="C22" s="11"/>
      <c r="D22" s="11"/>
      <c r="E22" s="11"/>
      <c r="F22" s="12"/>
      <c r="G22" s="13"/>
      <c r="H22" s="14"/>
      <c r="I22" s="23" t="s">
        <v>28</v>
      </c>
      <c r="J22" s="54">
        <f>J19+J20+E15</f>
        <v>696405.9699107406</v>
      </c>
      <c r="K22" s="15"/>
      <c r="M22" s="86" t="s">
        <v>39</v>
      </c>
    </row>
    <row r="23" spans="2:11" ht="12.75">
      <c r="B23" s="10"/>
      <c r="C23" s="11"/>
      <c r="D23" s="30" t="s">
        <v>13</v>
      </c>
      <c r="E23" s="24">
        <v>0.06</v>
      </c>
      <c r="F23" s="12" t="s">
        <v>1</v>
      </c>
      <c r="G23" s="13"/>
      <c r="H23" s="14"/>
      <c r="I23" s="14"/>
      <c r="J23" s="14"/>
      <c r="K23" s="15"/>
    </row>
    <row r="24" spans="2:16" ht="12.75">
      <c r="B24" s="10"/>
      <c r="C24" s="11"/>
      <c r="D24" s="32"/>
      <c r="E24" s="11"/>
      <c r="F24" s="12"/>
      <c r="G24" s="13"/>
      <c r="H24" s="14"/>
      <c r="I24" s="14"/>
      <c r="J24" s="14"/>
      <c r="K24" s="15"/>
      <c r="M24" s="91" t="s">
        <v>40</v>
      </c>
      <c r="N24" s="91"/>
      <c r="O24" s="91"/>
      <c r="P24" s="91"/>
    </row>
    <row r="25" spans="2:13" ht="12.75">
      <c r="B25" s="16"/>
      <c r="C25" s="17"/>
      <c r="D25" s="17"/>
      <c r="E25" s="17"/>
      <c r="F25" s="18"/>
      <c r="G25" s="19"/>
      <c r="H25" s="20"/>
      <c r="I25" s="20"/>
      <c r="J25" s="20"/>
      <c r="K25" s="21"/>
      <c r="M25" s="87"/>
    </row>
    <row r="26" spans="13:16" ht="12.75">
      <c r="M26" s="91" t="s">
        <v>41</v>
      </c>
      <c r="N26" s="91"/>
      <c r="O26" s="91"/>
      <c r="P26" s="91"/>
    </row>
    <row r="27" ht="12.75">
      <c r="M27" s="87"/>
    </row>
    <row r="28" spans="13:16" ht="12.75">
      <c r="M28" s="91" t="s">
        <v>42</v>
      </c>
      <c r="N28" s="91"/>
      <c r="O28" s="91"/>
      <c r="P28" s="91"/>
    </row>
    <row r="29" ht="12.75">
      <c r="M29" s="87"/>
    </row>
    <row r="30" spans="13:16" ht="12.75">
      <c r="M30" s="91" t="s">
        <v>43</v>
      </c>
      <c r="N30" s="91"/>
      <c r="O30" s="91"/>
      <c r="P30" s="91"/>
    </row>
    <row r="31" ht="12.75">
      <c r="M31" s="87"/>
    </row>
    <row r="32" spans="13:16" ht="12.75">
      <c r="M32" s="91" t="s">
        <v>44</v>
      </c>
      <c r="N32" s="91"/>
      <c r="O32" s="91"/>
      <c r="P32" s="91"/>
    </row>
    <row r="33" ht="12.75"/>
    <row r="34" ht="12.75"/>
    <row r="35" ht="12.75"/>
    <row r="36" ht="12.75"/>
    <row r="37" ht="12.75"/>
    <row r="38" ht="12.75"/>
    <row r="39" ht="12.75"/>
    <row r="40" ht="12.75"/>
    <row r="41" ht="12.75"/>
    <row r="42" spans="2:15" ht="25.5" customHeight="1">
      <c r="B42" s="27" t="s">
        <v>16</v>
      </c>
      <c r="C42" s="28" t="s">
        <v>17</v>
      </c>
      <c r="D42" s="28" t="s">
        <v>18</v>
      </c>
      <c r="E42" s="28" t="s">
        <v>19</v>
      </c>
      <c r="F42" s="39" t="s">
        <v>20</v>
      </c>
      <c r="G42" s="39" t="s">
        <v>21</v>
      </c>
      <c r="H42" s="28" t="s">
        <v>22</v>
      </c>
      <c r="I42" s="96" t="s">
        <v>23</v>
      </c>
      <c r="J42" s="96"/>
      <c r="K42"/>
      <c r="M42" s="53" t="s">
        <v>20</v>
      </c>
      <c r="N42" s="39" t="s">
        <v>21</v>
      </c>
      <c r="O42" s="39" t="s">
        <v>30</v>
      </c>
    </row>
    <row r="43" spans="2:23" ht="12.75">
      <c r="B43" s="36"/>
      <c r="C43" s="61"/>
      <c r="D43" s="61"/>
      <c r="E43" s="62"/>
      <c r="F43" s="61"/>
      <c r="G43" s="61"/>
      <c r="H43" s="62"/>
      <c r="I43" s="97">
        <f>E15</f>
        <v>10000</v>
      </c>
      <c r="J43" s="98"/>
      <c r="K43"/>
      <c r="M43" s="52"/>
      <c r="N43" s="29"/>
      <c r="O43" s="29"/>
      <c r="U43" t="s">
        <v>17</v>
      </c>
      <c r="V43" t="s">
        <v>32</v>
      </c>
      <c r="W43" t="s">
        <v>31</v>
      </c>
    </row>
    <row r="44" spans="2:26" ht="12.75">
      <c r="B44" s="37">
        <v>1</v>
      </c>
      <c r="C44" s="57">
        <f>$E$12</f>
        <v>35</v>
      </c>
      <c r="D44" s="58">
        <f>$E$23</f>
        <v>0.06</v>
      </c>
      <c r="E44" s="40">
        <f>E16</f>
        <v>50000</v>
      </c>
      <c r="F44" s="45">
        <f>E44*$E$19</f>
        <v>5000</v>
      </c>
      <c r="G44" s="45">
        <f>E44*$E$20*MIN($E$19,$E$21)</f>
        <v>1500</v>
      </c>
      <c r="H44" s="46">
        <f>I43*$E$23*(B44&lt;&gt;0)</f>
        <v>600</v>
      </c>
      <c r="I44" s="92">
        <f>SUM(F44:H44)+I43</f>
        <v>17100</v>
      </c>
      <c r="J44" s="93"/>
      <c r="K44"/>
      <c r="M44" s="63">
        <f>SUM(F$44:F44)</f>
        <v>5000</v>
      </c>
      <c r="N44" s="63">
        <f>SUM(G$44:G44)</f>
        <v>1500</v>
      </c>
      <c r="O44" s="63">
        <f>SUM(M44:N44)</f>
        <v>6500</v>
      </c>
      <c r="R44" s="55"/>
      <c r="U44" s="49">
        <f>IF(C44&gt;0,C44,"")</f>
        <v>35</v>
      </c>
      <c r="V44" s="51">
        <f>IF(U44="","",I44)</f>
        <v>17100</v>
      </c>
      <c r="W44" s="50">
        <f aca="true" t="shared" si="0" ref="W44:W75">IF(M44="",W43,M44)</f>
        <v>5000</v>
      </c>
      <c r="X44" s="50"/>
      <c r="Y44" s="51"/>
      <c r="Z44" s="56"/>
    </row>
    <row r="45" spans="2:25" ht="12.75">
      <c r="B45" s="37">
        <f aca="true" t="shared" si="1" ref="B45:B77">(B44+1)*AND(B44&lt;$E$13,B44&lt;&gt;0)</f>
        <v>2</v>
      </c>
      <c r="C45" s="57">
        <f>(C44+1)*(B45&gt;0)</f>
        <v>36</v>
      </c>
      <c r="D45" s="58">
        <f aca="true" t="shared" si="2" ref="D45:D108">$E$23*(B45&gt;0)</f>
        <v>0.06</v>
      </c>
      <c r="E45" s="41">
        <f>E44*(1+$E$17)*(B45&gt;0)</f>
        <v>51000</v>
      </c>
      <c r="F45" s="43">
        <f aca="true" t="shared" si="3" ref="F45:F108">E45*$E$19</f>
        <v>5100</v>
      </c>
      <c r="G45" s="43">
        <f aca="true" t="shared" si="4" ref="G45:G108">E45*$E$20*MIN($E$19,$E$21)</f>
        <v>1530</v>
      </c>
      <c r="H45" s="40">
        <f>I44*$E$23*(B45&lt;&gt;0)</f>
        <v>1026</v>
      </c>
      <c r="I45" s="92">
        <f aca="true" t="shared" si="5" ref="I45:I108">IF(B45&gt;0,I44+SUM(F45:H45),0)</f>
        <v>24756</v>
      </c>
      <c r="J45" s="93"/>
      <c r="K45"/>
      <c r="M45" s="63">
        <f>IF($B45&gt;0,SUM(F$44:F45),"")</f>
        <v>10100</v>
      </c>
      <c r="N45" s="64">
        <f>IF($B45&gt;0,SUM(G$44:G45),"")</f>
        <v>3030</v>
      </c>
      <c r="O45" s="64">
        <f aca="true" t="shared" si="6" ref="O45:O76">IF($B45&gt;0,SUM(M45:N45),"")</f>
        <v>13130</v>
      </c>
      <c r="R45" s="55"/>
      <c r="U45" s="49">
        <f aca="true" t="shared" si="7" ref="U45:U76">IF(C45&gt;0,C45,U44)</f>
        <v>36</v>
      </c>
      <c r="V45" s="51">
        <f>IF(U45=U44,V44,I45)</f>
        <v>24756</v>
      </c>
      <c r="W45" s="50">
        <f t="shared" si="0"/>
        <v>10100</v>
      </c>
      <c r="X45" s="50"/>
      <c r="Y45" s="51"/>
    </row>
    <row r="46" spans="2:25" ht="12.75">
      <c r="B46" s="37">
        <f t="shared" si="1"/>
        <v>3</v>
      </c>
      <c r="C46" s="57">
        <f aca="true" t="shared" si="8" ref="C46:C109">(C45+1)*(B46&gt;0)</f>
        <v>37</v>
      </c>
      <c r="D46" s="58">
        <f t="shared" si="2"/>
        <v>0.06</v>
      </c>
      <c r="E46" s="41">
        <f aca="true" t="shared" si="9" ref="E46:E109">E45*(1+$E$17)*(B46&gt;0)</f>
        <v>52020</v>
      </c>
      <c r="F46" s="43">
        <f t="shared" si="3"/>
        <v>5202</v>
      </c>
      <c r="G46" s="43">
        <f t="shared" si="4"/>
        <v>1560.6</v>
      </c>
      <c r="H46" s="40">
        <f aca="true" t="shared" si="10" ref="H46:H109">I45*$E$23*(B46&lt;&gt;0)</f>
        <v>1485.36</v>
      </c>
      <c r="I46" s="92">
        <f t="shared" si="5"/>
        <v>33003.96</v>
      </c>
      <c r="J46" s="93"/>
      <c r="K46"/>
      <c r="M46" s="63">
        <f>IF($B46&gt;0,SUM(F$44:F46),"")</f>
        <v>15302</v>
      </c>
      <c r="N46" s="64">
        <f>IF($B46&gt;0,SUM(G$44:G46),"")</f>
        <v>4590.6</v>
      </c>
      <c r="O46" s="64">
        <f t="shared" si="6"/>
        <v>19892.6</v>
      </c>
      <c r="R46" s="55"/>
      <c r="U46" s="49">
        <f t="shared" si="7"/>
        <v>37</v>
      </c>
      <c r="V46" s="51">
        <f aca="true" t="shared" si="11" ref="V46:V109">IF(U46=U45,V45,I46)</f>
        <v>33003.96</v>
      </c>
      <c r="W46" s="50">
        <f t="shared" si="0"/>
        <v>15302</v>
      </c>
      <c r="X46" s="50"/>
      <c r="Y46" s="51"/>
    </row>
    <row r="47" spans="2:25" ht="12.75">
      <c r="B47" s="37">
        <f t="shared" si="1"/>
        <v>4</v>
      </c>
      <c r="C47" s="57">
        <f t="shared" si="8"/>
        <v>38</v>
      </c>
      <c r="D47" s="58">
        <f t="shared" si="2"/>
        <v>0.06</v>
      </c>
      <c r="E47" s="41">
        <f t="shared" si="9"/>
        <v>53060.4</v>
      </c>
      <c r="F47" s="43">
        <f t="shared" si="3"/>
        <v>5306.040000000001</v>
      </c>
      <c r="G47" s="43">
        <f t="shared" si="4"/>
        <v>1591.812</v>
      </c>
      <c r="H47" s="40">
        <f t="shared" si="10"/>
        <v>1980.2376</v>
      </c>
      <c r="I47" s="92">
        <f t="shared" si="5"/>
        <v>41882.0496</v>
      </c>
      <c r="J47" s="93"/>
      <c r="K47"/>
      <c r="M47" s="63">
        <f>IF($B47&gt;0,SUM(F$44:F47),"")</f>
        <v>20608.04</v>
      </c>
      <c r="N47" s="64">
        <f>IF($B47&gt;0,SUM(G$44:G47),"")</f>
        <v>6182.412</v>
      </c>
      <c r="O47" s="64">
        <f t="shared" si="6"/>
        <v>26790.452</v>
      </c>
      <c r="R47" s="55"/>
      <c r="U47" s="49">
        <f t="shared" si="7"/>
        <v>38</v>
      </c>
      <c r="V47" s="51">
        <f t="shared" si="11"/>
        <v>41882.0496</v>
      </c>
      <c r="W47" s="50">
        <f t="shared" si="0"/>
        <v>20608.04</v>
      </c>
      <c r="X47" s="50"/>
      <c r="Y47" s="51"/>
    </row>
    <row r="48" spans="2:25" ht="12.75">
      <c r="B48" s="37">
        <f t="shared" si="1"/>
        <v>5</v>
      </c>
      <c r="C48" s="57">
        <f t="shared" si="8"/>
        <v>39</v>
      </c>
      <c r="D48" s="58">
        <f t="shared" si="2"/>
        <v>0.06</v>
      </c>
      <c r="E48" s="41">
        <f t="shared" si="9"/>
        <v>54121.608</v>
      </c>
      <c r="F48" s="43">
        <f t="shared" si="3"/>
        <v>5412.160800000001</v>
      </c>
      <c r="G48" s="43">
        <f t="shared" si="4"/>
        <v>1623.64824</v>
      </c>
      <c r="H48" s="40">
        <f t="shared" si="10"/>
        <v>2512.922976</v>
      </c>
      <c r="I48" s="92">
        <f t="shared" si="5"/>
        <v>51430.781616</v>
      </c>
      <c r="J48" s="93"/>
      <c r="K48"/>
      <c r="M48" s="63">
        <f>IF($B48&gt;0,SUM(F$44:F48),"")</f>
        <v>26020.200800000002</v>
      </c>
      <c r="N48" s="64">
        <f>IF($B48&gt;0,SUM(G$44:G48),"")</f>
        <v>7806.060240000001</v>
      </c>
      <c r="O48" s="64">
        <f t="shared" si="6"/>
        <v>33826.261040000005</v>
      </c>
      <c r="R48" s="55"/>
      <c r="U48" s="49">
        <f t="shared" si="7"/>
        <v>39</v>
      </c>
      <c r="V48" s="51">
        <f t="shared" si="11"/>
        <v>51430.781616</v>
      </c>
      <c r="W48" s="50">
        <f t="shared" si="0"/>
        <v>26020.200800000002</v>
      </c>
      <c r="X48" s="50"/>
      <c r="Y48" s="51"/>
    </row>
    <row r="49" spans="2:25" ht="12.75">
      <c r="B49" s="37">
        <f t="shared" si="1"/>
        <v>6</v>
      </c>
      <c r="C49" s="57">
        <f t="shared" si="8"/>
        <v>40</v>
      </c>
      <c r="D49" s="58">
        <f t="shared" si="2"/>
        <v>0.06</v>
      </c>
      <c r="E49" s="41">
        <f t="shared" si="9"/>
        <v>55204.040160000004</v>
      </c>
      <c r="F49" s="43">
        <f t="shared" si="3"/>
        <v>5520.404016</v>
      </c>
      <c r="G49" s="43">
        <f t="shared" si="4"/>
        <v>1656.1212048</v>
      </c>
      <c r="H49" s="40">
        <f t="shared" si="10"/>
        <v>3085.84689696</v>
      </c>
      <c r="I49" s="92">
        <f t="shared" si="5"/>
        <v>61693.15373376</v>
      </c>
      <c r="J49" s="93"/>
      <c r="K49"/>
      <c r="M49" s="63">
        <f>IF($B49&gt;0,SUM(F$44:F49),"")</f>
        <v>31540.604816000003</v>
      </c>
      <c r="N49" s="64">
        <f>IF($B49&gt;0,SUM(G$44:G49),"")</f>
        <v>9462.1814448</v>
      </c>
      <c r="O49" s="64">
        <f t="shared" si="6"/>
        <v>41002.7862608</v>
      </c>
      <c r="R49" s="55"/>
      <c r="U49" s="49">
        <f t="shared" si="7"/>
        <v>40</v>
      </c>
      <c r="V49" s="51">
        <f t="shared" si="11"/>
        <v>61693.15373376</v>
      </c>
      <c r="W49" s="50">
        <f t="shared" si="0"/>
        <v>31540.604816000003</v>
      </c>
      <c r="X49" s="50"/>
      <c r="Y49" s="51"/>
    </row>
    <row r="50" spans="2:25" ht="12.75">
      <c r="B50" s="37">
        <f t="shared" si="1"/>
        <v>7</v>
      </c>
      <c r="C50" s="57">
        <f t="shared" si="8"/>
        <v>41</v>
      </c>
      <c r="D50" s="58">
        <f t="shared" si="2"/>
        <v>0.06</v>
      </c>
      <c r="E50" s="41">
        <f t="shared" si="9"/>
        <v>56308.1209632</v>
      </c>
      <c r="F50" s="43">
        <f t="shared" si="3"/>
        <v>5630.812096320001</v>
      </c>
      <c r="G50" s="43">
        <f t="shared" si="4"/>
        <v>1689.243628896</v>
      </c>
      <c r="H50" s="40">
        <f t="shared" si="10"/>
        <v>3701.5892240256</v>
      </c>
      <c r="I50" s="92">
        <f t="shared" si="5"/>
        <v>72714.7986830016</v>
      </c>
      <c r="J50" s="93"/>
      <c r="K50"/>
      <c r="M50" s="63">
        <f>IF($B50&gt;0,SUM(F$44:F50),"")</f>
        <v>37171.416912320004</v>
      </c>
      <c r="N50" s="64">
        <f>IF($B50&gt;0,SUM(G$44:G50),"")</f>
        <v>11151.425073696</v>
      </c>
      <c r="O50" s="64">
        <f t="shared" si="6"/>
        <v>48322.84198601601</v>
      </c>
      <c r="R50" s="55"/>
      <c r="U50" s="49">
        <f t="shared" si="7"/>
        <v>41</v>
      </c>
      <c r="V50" s="51">
        <f t="shared" si="11"/>
        <v>72714.7986830016</v>
      </c>
      <c r="W50" s="50">
        <f t="shared" si="0"/>
        <v>37171.416912320004</v>
      </c>
      <c r="X50" s="50"/>
      <c r="Y50" s="51"/>
    </row>
    <row r="51" spans="2:25" ht="12.75">
      <c r="B51" s="37">
        <f t="shared" si="1"/>
        <v>8</v>
      </c>
      <c r="C51" s="57">
        <f t="shared" si="8"/>
        <v>42</v>
      </c>
      <c r="D51" s="58">
        <f t="shared" si="2"/>
        <v>0.06</v>
      </c>
      <c r="E51" s="41">
        <f t="shared" si="9"/>
        <v>57434.283382464004</v>
      </c>
      <c r="F51" s="43">
        <f t="shared" si="3"/>
        <v>5743.428338246401</v>
      </c>
      <c r="G51" s="43">
        <f t="shared" si="4"/>
        <v>1723.02850147392</v>
      </c>
      <c r="H51" s="40">
        <f t="shared" si="10"/>
        <v>4362.887920980096</v>
      </c>
      <c r="I51" s="92">
        <f t="shared" si="5"/>
        <v>84544.14344370202</v>
      </c>
      <c r="J51" s="93"/>
      <c r="K51"/>
      <c r="M51" s="63">
        <f>IF($B51&gt;0,SUM(F$44:F51),"")</f>
        <v>42914.8452505664</v>
      </c>
      <c r="N51" s="64">
        <f>IF($B51&gt;0,SUM(G$44:G51),"")</f>
        <v>12874.45357516992</v>
      </c>
      <c r="O51" s="64">
        <f t="shared" si="6"/>
        <v>55789.298825736325</v>
      </c>
      <c r="R51" s="55"/>
      <c r="U51" s="49">
        <f t="shared" si="7"/>
        <v>42</v>
      </c>
      <c r="V51" s="51">
        <f t="shared" si="11"/>
        <v>84544.14344370202</v>
      </c>
      <c r="W51" s="50">
        <f t="shared" si="0"/>
        <v>42914.8452505664</v>
      </c>
      <c r="X51" s="50"/>
      <c r="Y51" s="51"/>
    </row>
    <row r="52" spans="2:25" ht="12.75">
      <c r="B52" s="37">
        <f t="shared" si="1"/>
        <v>9</v>
      </c>
      <c r="C52" s="57">
        <f t="shared" si="8"/>
        <v>43</v>
      </c>
      <c r="D52" s="58">
        <f t="shared" si="2"/>
        <v>0.06</v>
      </c>
      <c r="E52" s="41">
        <f t="shared" si="9"/>
        <v>58582.969050113286</v>
      </c>
      <c r="F52" s="43">
        <f t="shared" si="3"/>
        <v>5858.296905011329</v>
      </c>
      <c r="G52" s="43">
        <f t="shared" si="4"/>
        <v>1757.4890715033985</v>
      </c>
      <c r="H52" s="40">
        <f t="shared" si="10"/>
        <v>5072.648606622121</v>
      </c>
      <c r="I52" s="92">
        <f t="shared" si="5"/>
        <v>97232.57802683886</v>
      </c>
      <c r="J52" s="93"/>
      <c r="K52"/>
      <c r="M52" s="63">
        <f>IF($B52&gt;0,SUM(F$44:F52),"")</f>
        <v>48773.142155577734</v>
      </c>
      <c r="N52" s="64">
        <f>IF($B52&gt;0,SUM(G$44:G52),"")</f>
        <v>14631.942646673318</v>
      </c>
      <c r="O52" s="64">
        <f t="shared" si="6"/>
        <v>63405.084802251054</v>
      </c>
      <c r="R52" s="55"/>
      <c r="U52" s="49">
        <f t="shared" si="7"/>
        <v>43</v>
      </c>
      <c r="V52" s="51">
        <f t="shared" si="11"/>
        <v>97232.57802683886</v>
      </c>
      <c r="W52" s="50">
        <f t="shared" si="0"/>
        <v>48773.142155577734</v>
      </c>
      <c r="X52" s="50"/>
      <c r="Y52" s="51"/>
    </row>
    <row r="53" spans="2:25" ht="12.75">
      <c r="B53" s="37">
        <f t="shared" si="1"/>
        <v>10</v>
      </c>
      <c r="C53" s="57">
        <f t="shared" si="8"/>
        <v>44</v>
      </c>
      <c r="D53" s="58">
        <f t="shared" si="2"/>
        <v>0.06</v>
      </c>
      <c r="E53" s="41">
        <f t="shared" si="9"/>
        <v>59754.628431115554</v>
      </c>
      <c r="F53" s="43">
        <f t="shared" si="3"/>
        <v>5975.462843111556</v>
      </c>
      <c r="G53" s="43">
        <f t="shared" si="4"/>
        <v>1792.6388529334665</v>
      </c>
      <c r="H53" s="40">
        <f t="shared" si="10"/>
        <v>5833.954681610331</v>
      </c>
      <c r="I53" s="92">
        <f t="shared" si="5"/>
        <v>110834.63440449422</v>
      </c>
      <c r="J53" s="93"/>
      <c r="K53"/>
      <c r="M53" s="63">
        <f>IF($B53&gt;0,SUM(F$44:F53),"")</f>
        <v>54748.60499868929</v>
      </c>
      <c r="N53" s="64">
        <f>IF($B53&gt;0,SUM(G$44:G53),"")</f>
        <v>16424.581499606786</v>
      </c>
      <c r="O53" s="64">
        <f t="shared" si="6"/>
        <v>71173.18649829607</v>
      </c>
      <c r="R53" s="55"/>
      <c r="U53" s="49">
        <f t="shared" si="7"/>
        <v>44</v>
      </c>
      <c r="V53" s="51">
        <f t="shared" si="11"/>
        <v>110834.63440449422</v>
      </c>
      <c r="W53" s="50">
        <f t="shared" si="0"/>
        <v>54748.60499868929</v>
      </c>
      <c r="X53" s="50"/>
      <c r="Y53" s="51"/>
    </row>
    <row r="54" spans="2:25" ht="12.75">
      <c r="B54" s="37">
        <f t="shared" si="1"/>
        <v>11</v>
      </c>
      <c r="C54" s="57">
        <f t="shared" si="8"/>
        <v>45</v>
      </c>
      <c r="D54" s="58">
        <f t="shared" si="2"/>
        <v>0.06</v>
      </c>
      <c r="E54" s="41">
        <f t="shared" si="9"/>
        <v>60949.72099973787</v>
      </c>
      <c r="F54" s="43">
        <f t="shared" si="3"/>
        <v>6094.972099973787</v>
      </c>
      <c r="G54" s="43">
        <f t="shared" si="4"/>
        <v>1828.491629992136</v>
      </c>
      <c r="H54" s="40">
        <f t="shared" si="10"/>
        <v>6650.078064269653</v>
      </c>
      <c r="I54" s="92">
        <f t="shared" si="5"/>
        <v>125408.1761987298</v>
      </c>
      <c r="J54" s="93"/>
      <c r="K54"/>
      <c r="M54" s="63">
        <f>IF($B54&gt;0,SUM(F$44:F54),"")</f>
        <v>60843.57709866308</v>
      </c>
      <c r="N54" s="64">
        <f>IF($B54&gt;0,SUM(G$44:G54),"")</f>
        <v>18253.07312959892</v>
      </c>
      <c r="O54" s="64">
        <f t="shared" si="6"/>
        <v>79096.650228262</v>
      </c>
      <c r="R54" s="55"/>
      <c r="U54" s="49">
        <f t="shared" si="7"/>
        <v>45</v>
      </c>
      <c r="V54" s="51">
        <f t="shared" si="11"/>
        <v>125408.1761987298</v>
      </c>
      <c r="W54" s="50">
        <f t="shared" si="0"/>
        <v>60843.57709866308</v>
      </c>
      <c r="X54" s="50"/>
      <c r="Y54" s="51"/>
    </row>
    <row r="55" spans="2:25" ht="12.75">
      <c r="B55" s="37">
        <f t="shared" si="1"/>
        <v>12</v>
      </c>
      <c r="C55" s="57">
        <f t="shared" si="8"/>
        <v>46</v>
      </c>
      <c r="D55" s="58">
        <f t="shared" si="2"/>
        <v>0.06</v>
      </c>
      <c r="E55" s="41">
        <f t="shared" si="9"/>
        <v>62168.71541973262</v>
      </c>
      <c r="F55" s="43">
        <f t="shared" si="3"/>
        <v>6216.8715419732625</v>
      </c>
      <c r="G55" s="43">
        <f t="shared" si="4"/>
        <v>1865.0614625919786</v>
      </c>
      <c r="H55" s="40">
        <f t="shared" si="10"/>
        <v>7524.490571923788</v>
      </c>
      <c r="I55" s="92">
        <f t="shared" si="5"/>
        <v>141014.5997752188</v>
      </c>
      <c r="J55" s="93"/>
      <c r="K55"/>
      <c r="M55" s="63">
        <f>IF($B55&gt;0,SUM(F$44:F55),"")</f>
        <v>67060.44864063634</v>
      </c>
      <c r="N55" s="64">
        <f>IF($B55&gt;0,SUM(G$44:G55),"")</f>
        <v>20118.134592190898</v>
      </c>
      <c r="O55" s="64">
        <f t="shared" si="6"/>
        <v>87178.58323282724</v>
      </c>
      <c r="R55" s="55"/>
      <c r="U55" s="49">
        <f t="shared" si="7"/>
        <v>46</v>
      </c>
      <c r="V55" s="51">
        <f t="shared" si="11"/>
        <v>141014.5997752188</v>
      </c>
      <c r="W55" s="50">
        <f t="shared" si="0"/>
        <v>67060.44864063634</v>
      </c>
      <c r="X55" s="50"/>
      <c r="Y55" s="51"/>
    </row>
    <row r="56" spans="2:25" ht="12.75">
      <c r="B56" s="37">
        <f t="shared" si="1"/>
        <v>13</v>
      </c>
      <c r="C56" s="57">
        <f t="shared" si="8"/>
        <v>47</v>
      </c>
      <c r="D56" s="58">
        <f t="shared" si="2"/>
        <v>0.06</v>
      </c>
      <c r="E56" s="41">
        <f t="shared" si="9"/>
        <v>63412.08972812728</v>
      </c>
      <c r="F56" s="43">
        <f t="shared" si="3"/>
        <v>6341.2089728127285</v>
      </c>
      <c r="G56" s="43">
        <f t="shared" si="4"/>
        <v>1902.3626918438183</v>
      </c>
      <c r="H56" s="40">
        <f t="shared" si="10"/>
        <v>8460.875986513129</v>
      </c>
      <c r="I56" s="92">
        <f t="shared" si="5"/>
        <v>157719.04742638848</v>
      </c>
      <c r="J56" s="93"/>
      <c r="K56"/>
      <c r="M56" s="63">
        <f>IF($B56&gt;0,SUM(F$44:F56),"")</f>
        <v>73401.65761344908</v>
      </c>
      <c r="N56" s="64">
        <f>IF($B56&gt;0,SUM(G$44:G56),"")</f>
        <v>22020.497284034715</v>
      </c>
      <c r="O56" s="64">
        <f t="shared" si="6"/>
        <v>95422.1548974838</v>
      </c>
      <c r="R56" s="55"/>
      <c r="U56" s="49">
        <f t="shared" si="7"/>
        <v>47</v>
      </c>
      <c r="V56" s="51">
        <f t="shared" si="11"/>
        <v>157719.04742638848</v>
      </c>
      <c r="W56" s="50">
        <f t="shared" si="0"/>
        <v>73401.65761344908</v>
      </c>
      <c r="X56" s="50"/>
      <c r="Y56" s="51"/>
    </row>
    <row r="57" spans="2:25" ht="12.75">
      <c r="B57" s="37">
        <f t="shared" si="1"/>
        <v>14</v>
      </c>
      <c r="C57" s="57">
        <f t="shared" si="8"/>
        <v>48</v>
      </c>
      <c r="D57" s="58">
        <f t="shared" si="2"/>
        <v>0.06</v>
      </c>
      <c r="E57" s="41">
        <f t="shared" si="9"/>
        <v>64680.33152268983</v>
      </c>
      <c r="F57" s="43">
        <f t="shared" si="3"/>
        <v>6468.033152268983</v>
      </c>
      <c r="G57" s="43">
        <f t="shared" si="4"/>
        <v>1940.4099456806948</v>
      </c>
      <c r="H57" s="40">
        <f t="shared" si="10"/>
        <v>9463.142845583308</v>
      </c>
      <c r="I57" s="92">
        <f t="shared" si="5"/>
        <v>175590.63336992147</v>
      </c>
      <c r="J57" s="93"/>
      <c r="K57"/>
      <c r="M57" s="63">
        <f>IF($B57&gt;0,SUM(F$44:F57),"")</f>
        <v>79869.69076571806</v>
      </c>
      <c r="N57" s="64">
        <f>IF($B57&gt;0,SUM(G$44:G57),"")</f>
        <v>23960.90722971541</v>
      </c>
      <c r="O57" s="64">
        <f t="shared" si="6"/>
        <v>103830.59799543346</v>
      </c>
      <c r="R57" s="55"/>
      <c r="U57" s="49">
        <f t="shared" si="7"/>
        <v>48</v>
      </c>
      <c r="V57" s="51">
        <f t="shared" si="11"/>
        <v>175590.63336992147</v>
      </c>
      <c r="W57" s="50">
        <f t="shared" si="0"/>
        <v>79869.69076571806</v>
      </c>
      <c r="X57" s="50"/>
      <c r="Y57" s="51"/>
    </row>
    <row r="58" spans="2:25" ht="12.75">
      <c r="B58" s="37">
        <f t="shared" si="1"/>
        <v>15</v>
      </c>
      <c r="C58" s="57">
        <f t="shared" si="8"/>
        <v>49</v>
      </c>
      <c r="D58" s="58">
        <f t="shared" si="2"/>
        <v>0.06</v>
      </c>
      <c r="E58" s="41">
        <f t="shared" si="9"/>
        <v>65973.93815314362</v>
      </c>
      <c r="F58" s="43">
        <f t="shared" si="3"/>
        <v>6597.393815314363</v>
      </c>
      <c r="G58" s="43">
        <f t="shared" si="4"/>
        <v>1979.2181445943086</v>
      </c>
      <c r="H58" s="40">
        <f t="shared" si="10"/>
        <v>10535.438002195287</v>
      </c>
      <c r="I58" s="92">
        <f t="shared" si="5"/>
        <v>194702.68333202542</v>
      </c>
      <c r="J58" s="93"/>
      <c r="K58"/>
      <c r="M58" s="63">
        <f>IF($B58&gt;0,SUM(F$44:F58),"")</f>
        <v>86467.08458103242</v>
      </c>
      <c r="N58" s="64">
        <f>IF($B58&gt;0,SUM(G$44:G58),"")</f>
        <v>25940.12537430972</v>
      </c>
      <c r="O58" s="64">
        <f t="shared" si="6"/>
        <v>112407.20995534214</v>
      </c>
      <c r="R58" s="55"/>
      <c r="U58" s="49">
        <f t="shared" si="7"/>
        <v>49</v>
      </c>
      <c r="V58" s="51">
        <f t="shared" si="11"/>
        <v>194702.68333202542</v>
      </c>
      <c r="W58" s="50">
        <f t="shared" si="0"/>
        <v>86467.08458103242</v>
      </c>
      <c r="X58" s="50"/>
      <c r="Y58" s="51"/>
    </row>
    <row r="59" spans="2:25" ht="12.75">
      <c r="B59" s="37">
        <f t="shared" si="1"/>
        <v>16</v>
      </c>
      <c r="C59" s="57">
        <f t="shared" si="8"/>
        <v>50</v>
      </c>
      <c r="D59" s="58">
        <f t="shared" si="2"/>
        <v>0.06</v>
      </c>
      <c r="E59" s="41">
        <f t="shared" si="9"/>
        <v>67293.4169162065</v>
      </c>
      <c r="F59" s="43">
        <f t="shared" si="3"/>
        <v>6729.34169162065</v>
      </c>
      <c r="G59" s="43">
        <f t="shared" si="4"/>
        <v>2018.8025074861948</v>
      </c>
      <c r="H59" s="40">
        <f t="shared" si="10"/>
        <v>11682.160999921525</v>
      </c>
      <c r="I59" s="92">
        <f t="shared" si="5"/>
        <v>215132.9885310538</v>
      </c>
      <c r="J59" s="93"/>
      <c r="K59"/>
      <c r="M59" s="63">
        <f>IF($B59&gt;0,SUM(F$44:F59),"")</f>
        <v>93196.42627265307</v>
      </c>
      <c r="N59" s="64">
        <f>IF($B59&gt;0,SUM(G$44:G59),"")</f>
        <v>27958.927881795913</v>
      </c>
      <c r="O59" s="64">
        <f t="shared" si="6"/>
        <v>121155.35415444899</v>
      </c>
      <c r="R59" s="55"/>
      <c r="U59" s="49">
        <f t="shared" si="7"/>
        <v>50</v>
      </c>
      <c r="V59" s="51">
        <f t="shared" si="11"/>
        <v>215132.9885310538</v>
      </c>
      <c r="W59" s="50">
        <f t="shared" si="0"/>
        <v>93196.42627265307</v>
      </c>
      <c r="X59" s="50"/>
      <c r="Y59" s="51"/>
    </row>
    <row r="60" spans="2:25" ht="12.75">
      <c r="B60" s="37">
        <f t="shared" si="1"/>
        <v>17</v>
      </c>
      <c r="C60" s="57">
        <f t="shared" si="8"/>
        <v>51</v>
      </c>
      <c r="D60" s="58">
        <f t="shared" si="2"/>
        <v>0.06</v>
      </c>
      <c r="E60" s="41">
        <f t="shared" si="9"/>
        <v>68639.28525453062</v>
      </c>
      <c r="F60" s="43">
        <f t="shared" si="3"/>
        <v>6863.928525453062</v>
      </c>
      <c r="G60" s="43">
        <f t="shared" si="4"/>
        <v>2059.1785576359184</v>
      </c>
      <c r="H60" s="40">
        <f t="shared" si="10"/>
        <v>12907.979311863228</v>
      </c>
      <c r="I60" s="92">
        <f t="shared" si="5"/>
        <v>236964.074926006</v>
      </c>
      <c r="J60" s="93"/>
      <c r="K60"/>
      <c r="M60" s="63">
        <f>IF($B60&gt;0,SUM(F$44:F60),"")</f>
        <v>100060.35479810613</v>
      </c>
      <c r="N60" s="64">
        <f>IF($B60&gt;0,SUM(G$44:G60),"")</f>
        <v>30018.10643943183</v>
      </c>
      <c r="O60" s="64">
        <f t="shared" si="6"/>
        <v>130078.46123753797</v>
      </c>
      <c r="R60" s="55"/>
      <c r="U60" s="49">
        <f t="shared" si="7"/>
        <v>51</v>
      </c>
      <c r="V60" s="51">
        <f t="shared" si="11"/>
        <v>236964.074926006</v>
      </c>
      <c r="W60" s="50">
        <f t="shared" si="0"/>
        <v>100060.35479810613</v>
      </c>
      <c r="X60" s="50"/>
      <c r="Y60" s="51"/>
    </row>
    <row r="61" spans="2:25" ht="12.75">
      <c r="B61" s="37">
        <f t="shared" si="1"/>
        <v>18</v>
      </c>
      <c r="C61" s="57">
        <f t="shared" si="8"/>
        <v>52</v>
      </c>
      <c r="D61" s="58">
        <f t="shared" si="2"/>
        <v>0.06</v>
      </c>
      <c r="E61" s="41">
        <f t="shared" si="9"/>
        <v>70012.07095962124</v>
      </c>
      <c r="F61" s="43">
        <f t="shared" si="3"/>
        <v>7001.207095962124</v>
      </c>
      <c r="G61" s="43">
        <f t="shared" si="4"/>
        <v>2100.362128788637</v>
      </c>
      <c r="H61" s="40">
        <f t="shared" si="10"/>
        <v>14217.844495560359</v>
      </c>
      <c r="I61" s="92">
        <f t="shared" si="5"/>
        <v>260283.48864631713</v>
      </c>
      <c r="J61" s="93"/>
      <c r="K61"/>
      <c r="M61" s="63">
        <f>IF($B61&gt;0,SUM(F$44:F61),"")</f>
        <v>107061.56189406825</v>
      </c>
      <c r="N61" s="64">
        <f>IF($B61&gt;0,SUM(G$44:G61),"")</f>
        <v>32118.46856822047</v>
      </c>
      <c r="O61" s="64">
        <f t="shared" si="6"/>
        <v>139180.0304622887</v>
      </c>
      <c r="R61" s="55"/>
      <c r="U61" s="49">
        <f t="shared" si="7"/>
        <v>52</v>
      </c>
      <c r="V61" s="51">
        <f t="shared" si="11"/>
        <v>260283.48864631713</v>
      </c>
      <c r="W61" s="50">
        <f t="shared" si="0"/>
        <v>107061.56189406825</v>
      </c>
      <c r="X61" s="50"/>
      <c r="Y61" s="51"/>
    </row>
    <row r="62" spans="2:25" ht="12.75">
      <c r="B62" s="37">
        <f t="shared" si="1"/>
        <v>19</v>
      </c>
      <c r="C62" s="57">
        <f t="shared" si="8"/>
        <v>53</v>
      </c>
      <c r="D62" s="58">
        <f t="shared" si="2"/>
        <v>0.06</v>
      </c>
      <c r="E62" s="41">
        <f t="shared" si="9"/>
        <v>71412.31237881367</v>
      </c>
      <c r="F62" s="43">
        <f t="shared" si="3"/>
        <v>7141.231237881368</v>
      </c>
      <c r="G62" s="43">
        <f t="shared" si="4"/>
        <v>2142.36937136441</v>
      </c>
      <c r="H62" s="40">
        <f t="shared" si="10"/>
        <v>15617.009318779026</v>
      </c>
      <c r="I62" s="92">
        <f t="shared" si="5"/>
        <v>285184.0985743419</v>
      </c>
      <c r="J62" s="93"/>
      <c r="K62"/>
      <c r="M62" s="63">
        <f>IF($B62&gt;0,SUM(F$44:F62),"")</f>
        <v>114202.79313194961</v>
      </c>
      <c r="N62" s="64">
        <f>IF($B62&gt;0,SUM(G$44:G62),"")</f>
        <v>34260.83793958488</v>
      </c>
      <c r="O62" s="64">
        <f t="shared" si="6"/>
        <v>148463.6310715345</v>
      </c>
      <c r="R62" s="55"/>
      <c r="U62" s="49">
        <f t="shared" si="7"/>
        <v>53</v>
      </c>
      <c r="V62" s="51">
        <f t="shared" si="11"/>
        <v>285184.0985743419</v>
      </c>
      <c r="W62" s="50">
        <f t="shared" si="0"/>
        <v>114202.79313194961</v>
      </c>
      <c r="X62" s="50"/>
      <c r="Y62" s="51"/>
    </row>
    <row r="63" spans="2:25" ht="12.75">
      <c r="B63" s="37">
        <f t="shared" si="1"/>
        <v>20</v>
      </c>
      <c r="C63" s="57">
        <f t="shared" si="8"/>
        <v>54</v>
      </c>
      <c r="D63" s="58">
        <f t="shared" si="2"/>
        <v>0.06</v>
      </c>
      <c r="E63" s="41">
        <f t="shared" si="9"/>
        <v>72840.55862638995</v>
      </c>
      <c r="F63" s="43">
        <f t="shared" si="3"/>
        <v>7284.055862638995</v>
      </c>
      <c r="G63" s="43">
        <f t="shared" si="4"/>
        <v>2185.2167587916983</v>
      </c>
      <c r="H63" s="40">
        <f t="shared" si="10"/>
        <v>17111.045914460516</v>
      </c>
      <c r="I63" s="92">
        <f t="shared" si="5"/>
        <v>311764.4171102331</v>
      </c>
      <c r="J63" s="93"/>
      <c r="K63"/>
      <c r="M63" s="63">
        <f>IF($B63&gt;0,SUM(F$44:F63),"")</f>
        <v>121486.84899458861</v>
      </c>
      <c r="N63" s="64">
        <f>IF($B63&gt;0,SUM(G$44:G63),"")</f>
        <v>36446.05469837658</v>
      </c>
      <c r="O63" s="64">
        <f t="shared" si="6"/>
        <v>157932.9036929652</v>
      </c>
      <c r="R63" s="55"/>
      <c r="U63" s="49">
        <f t="shared" si="7"/>
        <v>54</v>
      </c>
      <c r="V63" s="51">
        <f t="shared" si="11"/>
        <v>311764.4171102331</v>
      </c>
      <c r="W63" s="50">
        <f t="shared" si="0"/>
        <v>121486.84899458861</v>
      </c>
      <c r="X63" s="50"/>
      <c r="Y63" s="51"/>
    </row>
    <row r="64" spans="2:25" ht="12.75">
      <c r="B64" s="37">
        <f t="shared" si="1"/>
        <v>21</v>
      </c>
      <c r="C64" s="57">
        <f t="shared" si="8"/>
        <v>55</v>
      </c>
      <c r="D64" s="58">
        <f t="shared" si="2"/>
        <v>0.06</v>
      </c>
      <c r="E64" s="41">
        <f t="shared" si="9"/>
        <v>74297.36979891775</v>
      </c>
      <c r="F64" s="43">
        <f t="shared" si="3"/>
        <v>7429.736979891775</v>
      </c>
      <c r="G64" s="43">
        <f t="shared" si="4"/>
        <v>2228.921093967532</v>
      </c>
      <c r="H64" s="40">
        <f t="shared" si="10"/>
        <v>18705.865026613985</v>
      </c>
      <c r="I64" s="92">
        <f t="shared" si="5"/>
        <v>340128.9402107064</v>
      </c>
      <c r="J64" s="93"/>
      <c r="K64"/>
      <c r="M64" s="63">
        <f>IF($B64&gt;0,SUM(F$44:F64),"")</f>
        <v>128916.58597448039</v>
      </c>
      <c r="N64" s="64">
        <f>IF($B64&gt;0,SUM(G$44:G64),"")</f>
        <v>38674.975792344114</v>
      </c>
      <c r="O64" s="64">
        <f t="shared" si="6"/>
        <v>167591.5617668245</v>
      </c>
      <c r="R64" s="55"/>
      <c r="U64" s="49">
        <f t="shared" si="7"/>
        <v>55</v>
      </c>
      <c r="V64" s="51">
        <f t="shared" si="11"/>
        <v>340128.9402107064</v>
      </c>
      <c r="W64" s="50">
        <f t="shared" si="0"/>
        <v>128916.58597448039</v>
      </c>
      <c r="X64" s="50"/>
      <c r="Y64" s="51"/>
    </row>
    <row r="65" spans="2:25" ht="12.75">
      <c r="B65" s="37">
        <f t="shared" si="1"/>
        <v>22</v>
      </c>
      <c r="C65" s="57">
        <f t="shared" si="8"/>
        <v>56</v>
      </c>
      <c r="D65" s="58">
        <f t="shared" si="2"/>
        <v>0.06</v>
      </c>
      <c r="E65" s="41">
        <f t="shared" si="9"/>
        <v>75783.3171948961</v>
      </c>
      <c r="F65" s="43">
        <f t="shared" si="3"/>
        <v>7578.33171948961</v>
      </c>
      <c r="G65" s="43">
        <f t="shared" si="4"/>
        <v>2273.499515846883</v>
      </c>
      <c r="H65" s="40">
        <f t="shared" si="10"/>
        <v>20407.73641264238</v>
      </c>
      <c r="I65" s="92">
        <f t="shared" si="5"/>
        <v>370388.5078586853</v>
      </c>
      <c r="J65" s="93"/>
      <c r="K65"/>
      <c r="M65" s="63">
        <f>IF($B65&gt;0,SUM(F$44:F65),"")</f>
        <v>136494.91769397</v>
      </c>
      <c r="N65" s="64">
        <f>IF($B65&gt;0,SUM(G$44:G65),"")</f>
        <v>40948.475308190995</v>
      </c>
      <c r="O65" s="64">
        <f t="shared" si="6"/>
        <v>177443.393002161</v>
      </c>
      <c r="R65" s="55"/>
      <c r="U65" s="49">
        <f t="shared" si="7"/>
        <v>56</v>
      </c>
      <c r="V65" s="51">
        <f t="shared" si="11"/>
        <v>370388.5078586853</v>
      </c>
      <c r="W65" s="50">
        <f t="shared" si="0"/>
        <v>136494.91769397</v>
      </c>
      <c r="X65" s="50"/>
      <c r="Y65" s="51"/>
    </row>
    <row r="66" spans="2:25" ht="12.75">
      <c r="B66" s="37">
        <f t="shared" si="1"/>
        <v>23</v>
      </c>
      <c r="C66" s="57">
        <f t="shared" si="8"/>
        <v>57</v>
      </c>
      <c r="D66" s="58">
        <f t="shared" si="2"/>
        <v>0.06</v>
      </c>
      <c r="E66" s="41">
        <f t="shared" si="9"/>
        <v>77298.98353879403</v>
      </c>
      <c r="F66" s="43">
        <f t="shared" si="3"/>
        <v>7729.898353879403</v>
      </c>
      <c r="G66" s="43">
        <f t="shared" si="4"/>
        <v>2318.969506163821</v>
      </c>
      <c r="H66" s="40">
        <f t="shared" si="10"/>
        <v>22223.310471521116</v>
      </c>
      <c r="I66" s="92">
        <f t="shared" si="5"/>
        <v>402660.68619024963</v>
      </c>
      <c r="J66" s="93"/>
      <c r="K66"/>
      <c r="M66" s="63">
        <f>IF($B66&gt;0,SUM(F$44:F66),"")</f>
        <v>144224.8160478494</v>
      </c>
      <c r="N66" s="64">
        <f>IF($B66&gt;0,SUM(G$44:G66),"")</f>
        <v>43267.444814354814</v>
      </c>
      <c r="O66" s="64">
        <f t="shared" si="6"/>
        <v>187492.26086220422</v>
      </c>
      <c r="R66" s="55"/>
      <c r="U66" s="49">
        <f t="shared" si="7"/>
        <v>57</v>
      </c>
      <c r="V66" s="51">
        <f t="shared" si="11"/>
        <v>402660.68619024963</v>
      </c>
      <c r="W66" s="50">
        <f t="shared" si="0"/>
        <v>144224.8160478494</v>
      </c>
      <c r="X66" s="50"/>
      <c r="Y66" s="51"/>
    </row>
    <row r="67" spans="2:25" ht="12.75">
      <c r="B67" s="37">
        <f t="shared" si="1"/>
        <v>24</v>
      </c>
      <c r="C67" s="57">
        <f t="shared" si="8"/>
        <v>58</v>
      </c>
      <c r="D67" s="58">
        <f t="shared" si="2"/>
        <v>0.06</v>
      </c>
      <c r="E67" s="41">
        <f t="shared" si="9"/>
        <v>78844.9632095699</v>
      </c>
      <c r="F67" s="43">
        <f t="shared" si="3"/>
        <v>7884.4963209569905</v>
      </c>
      <c r="G67" s="43">
        <f t="shared" si="4"/>
        <v>2365.348896287097</v>
      </c>
      <c r="H67" s="40">
        <f t="shared" si="10"/>
        <v>24159.641171414976</v>
      </c>
      <c r="I67" s="92">
        <f t="shared" si="5"/>
        <v>437070.1725789087</v>
      </c>
      <c r="J67" s="93"/>
      <c r="K67"/>
      <c r="M67" s="63">
        <f>IF($B67&gt;0,SUM(F$44:F67),"")</f>
        <v>152109.3123688064</v>
      </c>
      <c r="N67" s="64">
        <f>IF($B67&gt;0,SUM(G$44:G67),"")</f>
        <v>45632.79371064191</v>
      </c>
      <c r="O67" s="64">
        <f t="shared" si="6"/>
        <v>197742.1060794483</v>
      </c>
      <c r="R67" s="55"/>
      <c r="U67" s="49">
        <f t="shared" si="7"/>
        <v>58</v>
      </c>
      <c r="V67" s="51">
        <f t="shared" si="11"/>
        <v>437070.1725789087</v>
      </c>
      <c r="W67" s="50">
        <f t="shared" si="0"/>
        <v>152109.3123688064</v>
      </c>
      <c r="X67" s="50"/>
      <c r="Y67" s="51"/>
    </row>
    <row r="68" spans="2:25" ht="12.75">
      <c r="B68" s="37">
        <f t="shared" si="1"/>
        <v>25</v>
      </c>
      <c r="C68" s="57">
        <f t="shared" si="8"/>
        <v>59</v>
      </c>
      <c r="D68" s="58">
        <f t="shared" si="2"/>
        <v>0.06</v>
      </c>
      <c r="E68" s="41">
        <f t="shared" si="9"/>
        <v>80421.8624737613</v>
      </c>
      <c r="F68" s="43">
        <f t="shared" si="3"/>
        <v>8042.18624737613</v>
      </c>
      <c r="G68" s="43">
        <f t="shared" si="4"/>
        <v>2412.655874212839</v>
      </c>
      <c r="H68" s="40">
        <f t="shared" si="10"/>
        <v>26224.21035473452</v>
      </c>
      <c r="I68" s="92">
        <f t="shared" si="5"/>
        <v>473749.2250552322</v>
      </c>
      <c r="J68" s="93"/>
      <c r="K68"/>
      <c r="M68" s="63">
        <f>IF($B68&gt;0,SUM(F$44:F68),"")</f>
        <v>160151.49861618254</v>
      </c>
      <c r="N68" s="64">
        <f>IF($B68&gt;0,SUM(G$44:G68),"")</f>
        <v>48045.44958485475</v>
      </c>
      <c r="O68" s="64">
        <f t="shared" si="6"/>
        <v>208196.9482010373</v>
      </c>
      <c r="R68" s="55"/>
      <c r="U68" s="49">
        <f t="shared" si="7"/>
        <v>59</v>
      </c>
      <c r="V68" s="51">
        <f t="shared" si="11"/>
        <v>473749.2250552322</v>
      </c>
      <c r="W68" s="50">
        <f t="shared" si="0"/>
        <v>160151.49861618254</v>
      </c>
      <c r="X68" s="50"/>
      <c r="Y68" s="51"/>
    </row>
    <row r="69" spans="2:25" ht="12.75">
      <c r="B69" s="37">
        <f t="shared" si="1"/>
        <v>26</v>
      </c>
      <c r="C69" s="57">
        <f t="shared" si="8"/>
        <v>60</v>
      </c>
      <c r="D69" s="58">
        <f t="shared" si="2"/>
        <v>0.06</v>
      </c>
      <c r="E69" s="41">
        <f t="shared" si="9"/>
        <v>82030.29972323653</v>
      </c>
      <c r="F69" s="43">
        <f t="shared" si="3"/>
        <v>8203.029972323653</v>
      </c>
      <c r="G69" s="43">
        <f t="shared" si="4"/>
        <v>2460.9089916970956</v>
      </c>
      <c r="H69" s="40">
        <f t="shared" si="10"/>
        <v>28424.95350331393</v>
      </c>
      <c r="I69" s="92">
        <f t="shared" si="5"/>
        <v>512838.11752256687</v>
      </c>
      <c r="J69" s="93"/>
      <c r="K69"/>
      <c r="M69" s="63">
        <f>IF($B69&gt;0,SUM(F$44:F69),"")</f>
        <v>168354.5285885062</v>
      </c>
      <c r="N69" s="64">
        <f>IF($B69&gt;0,SUM(G$44:G69),"")</f>
        <v>50506.35857655185</v>
      </c>
      <c r="O69" s="64">
        <f t="shared" si="6"/>
        <v>218860.88716505805</v>
      </c>
      <c r="R69" s="55"/>
      <c r="U69" s="49">
        <f t="shared" si="7"/>
        <v>60</v>
      </c>
      <c r="V69" s="51">
        <f t="shared" si="11"/>
        <v>512838.11752256687</v>
      </c>
      <c r="W69" s="50">
        <f t="shared" si="0"/>
        <v>168354.5285885062</v>
      </c>
      <c r="X69" s="50"/>
      <c r="Y69" s="51"/>
    </row>
    <row r="70" spans="2:25" ht="12.75">
      <c r="B70" s="37">
        <f t="shared" si="1"/>
        <v>27</v>
      </c>
      <c r="C70" s="57">
        <f t="shared" si="8"/>
        <v>61</v>
      </c>
      <c r="D70" s="58">
        <f t="shared" si="2"/>
        <v>0.06</v>
      </c>
      <c r="E70" s="41">
        <f t="shared" si="9"/>
        <v>83670.90571770126</v>
      </c>
      <c r="F70" s="43">
        <f t="shared" si="3"/>
        <v>8367.090571770126</v>
      </c>
      <c r="G70" s="43">
        <f t="shared" si="4"/>
        <v>2510.1271715310377</v>
      </c>
      <c r="H70" s="40">
        <f t="shared" si="10"/>
        <v>30770.28705135401</v>
      </c>
      <c r="I70" s="92">
        <f t="shared" si="5"/>
        <v>554485.6223172221</v>
      </c>
      <c r="J70" s="93"/>
      <c r="K70"/>
      <c r="M70" s="63">
        <f>IF($B70&gt;0,SUM(F$44:F70),"")</f>
        <v>176721.6191602763</v>
      </c>
      <c r="N70" s="64">
        <f>IF($B70&gt;0,SUM(G$44:G70),"")</f>
        <v>53016.48574808289</v>
      </c>
      <c r="O70" s="64">
        <f t="shared" si="6"/>
        <v>229738.1049083592</v>
      </c>
      <c r="R70" s="55"/>
      <c r="U70" s="49">
        <f t="shared" si="7"/>
        <v>61</v>
      </c>
      <c r="V70" s="51">
        <f t="shared" si="11"/>
        <v>554485.6223172221</v>
      </c>
      <c r="W70" s="50">
        <f t="shared" si="0"/>
        <v>176721.6191602763</v>
      </c>
      <c r="X70" s="50"/>
      <c r="Y70" s="51"/>
    </row>
    <row r="71" spans="2:25" ht="12.75">
      <c r="B71" s="37">
        <f t="shared" si="1"/>
        <v>28</v>
      </c>
      <c r="C71" s="57">
        <f t="shared" si="8"/>
        <v>62</v>
      </c>
      <c r="D71" s="58">
        <f t="shared" si="2"/>
        <v>0.06</v>
      </c>
      <c r="E71" s="41">
        <f t="shared" si="9"/>
        <v>85344.32383205529</v>
      </c>
      <c r="F71" s="43">
        <f t="shared" si="3"/>
        <v>8534.432383205529</v>
      </c>
      <c r="G71" s="43">
        <f t="shared" si="4"/>
        <v>2560.3297149616587</v>
      </c>
      <c r="H71" s="40">
        <f t="shared" si="10"/>
        <v>33269.137339033325</v>
      </c>
      <c r="I71" s="92">
        <f t="shared" si="5"/>
        <v>598849.5217544226</v>
      </c>
      <c r="J71" s="93"/>
      <c r="K71"/>
      <c r="M71" s="63">
        <f>IF($B71&gt;0,SUM(F$44:F71),"")</f>
        <v>185256.05154348185</v>
      </c>
      <c r="N71" s="64">
        <f>IF($B71&gt;0,SUM(G$44:G71),"")</f>
        <v>55576.81546304454</v>
      </c>
      <c r="O71" s="64">
        <f t="shared" si="6"/>
        <v>240832.8670065264</v>
      </c>
      <c r="R71" s="55"/>
      <c r="U71" s="49">
        <f t="shared" si="7"/>
        <v>62</v>
      </c>
      <c r="V71" s="51">
        <f t="shared" si="11"/>
        <v>598849.5217544226</v>
      </c>
      <c r="W71" s="50">
        <f t="shared" si="0"/>
        <v>185256.05154348185</v>
      </c>
      <c r="X71" s="50"/>
      <c r="Y71" s="51"/>
    </row>
    <row r="72" spans="2:25" ht="12.75">
      <c r="B72" s="37">
        <f t="shared" si="1"/>
        <v>29</v>
      </c>
      <c r="C72" s="57">
        <f t="shared" si="8"/>
        <v>63</v>
      </c>
      <c r="D72" s="58">
        <f t="shared" si="2"/>
        <v>0.06</v>
      </c>
      <c r="E72" s="41">
        <f t="shared" si="9"/>
        <v>87051.2103086964</v>
      </c>
      <c r="F72" s="43">
        <f t="shared" si="3"/>
        <v>8705.12103086964</v>
      </c>
      <c r="G72" s="43">
        <f t="shared" si="4"/>
        <v>2611.5363092608923</v>
      </c>
      <c r="H72" s="40">
        <f t="shared" si="10"/>
        <v>35930.97130526535</v>
      </c>
      <c r="I72" s="92">
        <f t="shared" si="5"/>
        <v>646097.1503998184</v>
      </c>
      <c r="J72" s="93"/>
      <c r="K72"/>
      <c r="M72" s="63">
        <f>IF($B72&gt;0,SUM(F$44:F72),"")</f>
        <v>193961.17257435148</v>
      </c>
      <c r="N72" s="64">
        <f>IF($B72&gt;0,SUM(G$44:G72),"")</f>
        <v>58188.35177230543</v>
      </c>
      <c r="O72" s="64">
        <f t="shared" si="6"/>
        <v>252149.52434665692</v>
      </c>
      <c r="R72" s="55"/>
      <c r="U72" s="49">
        <f t="shared" si="7"/>
        <v>63</v>
      </c>
      <c r="V72" s="51">
        <f t="shared" si="11"/>
        <v>646097.1503998184</v>
      </c>
      <c r="W72" s="50">
        <f t="shared" si="0"/>
        <v>193961.17257435148</v>
      </c>
      <c r="X72" s="50"/>
      <c r="Y72" s="51"/>
    </row>
    <row r="73" spans="2:25" ht="12.75">
      <c r="B73" s="37">
        <f t="shared" si="1"/>
        <v>30</v>
      </c>
      <c r="C73" s="57">
        <f t="shared" si="8"/>
        <v>64</v>
      </c>
      <c r="D73" s="58">
        <f t="shared" si="2"/>
        <v>0.06</v>
      </c>
      <c r="E73" s="41">
        <f t="shared" si="9"/>
        <v>88792.23451487033</v>
      </c>
      <c r="F73" s="43">
        <f t="shared" si="3"/>
        <v>8879.223451487034</v>
      </c>
      <c r="G73" s="43">
        <f t="shared" si="4"/>
        <v>2663.7670354461097</v>
      </c>
      <c r="H73" s="40">
        <f t="shared" si="10"/>
        <v>38765.82902398911</v>
      </c>
      <c r="I73" s="92">
        <f t="shared" si="5"/>
        <v>696405.9699107407</v>
      </c>
      <c r="J73" s="93"/>
      <c r="K73"/>
      <c r="M73" s="63">
        <f>IF($B73&gt;0,SUM(F$44:F73),"")</f>
        <v>202840.3960258385</v>
      </c>
      <c r="N73" s="64">
        <f>IF($B73&gt;0,SUM(G$44:G73),"")</f>
        <v>60852.11880775154</v>
      </c>
      <c r="O73" s="64">
        <f t="shared" si="6"/>
        <v>263692.51483359</v>
      </c>
      <c r="R73" s="55"/>
      <c r="U73" s="49">
        <f t="shared" si="7"/>
        <v>64</v>
      </c>
      <c r="V73" s="51">
        <f t="shared" si="11"/>
        <v>696405.9699107407</v>
      </c>
      <c r="W73" s="50">
        <f t="shared" si="0"/>
        <v>202840.3960258385</v>
      </c>
      <c r="X73" s="50"/>
      <c r="Y73" s="51"/>
    </row>
    <row r="74" spans="2:25" ht="12.75">
      <c r="B74" s="37">
        <f t="shared" si="1"/>
        <v>0</v>
      </c>
      <c r="C74" s="57">
        <f t="shared" si="8"/>
        <v>0</v>
      </c>
      <c r="D74" s="58">
        <f t="shared" si="2"/>
        <v>0</v>
      </c>
      <c r="E74" s="41">
        <f t="shared" si="9"/>
        <v>0</v>
      </c>
      <c r="F74" s="43">
        <f t="shared" si="3"/>
        <v>0</v>
      </c>
      <c r="G74" s="43">
        <f t="shared" si="4"/>
        <v>0</v>
      </c>
      <c r="H74" s="40">
        <f t="shared" si="10"/>
        <v>0</v>
      </c>
      <c r="I74" s="92">
        <f t="shared" si="5"/>
        <v>0</v>
      </c>
      <c r="J74" s="93"/>
      <c r="K74"/>
      <c r="M74" s="63">
        <f>IF($B74&gt;0,SUM(F$44:F74),"")</f>
      </c>
      <c r="N74" s="64">
        <f>IF($B74&gt;0,SUM(G$44:G74),"")</f>
      </c>
      <c r="O74" s="64">
        <f t="shared" si="6"/>
      </c>
      <c r="R74" s="55"/>
      <c r="U74" s="49">
        <f t="shared" si="7"/>
        <v>64</v>
      </c>
      <c r="V74" s="51">
        <f t="shared" si="11"/>
        <v>696405.9699107407</v>
      </c>
      <c r="W74" s="50">
        <f t="shared" si="0"/>
        <v>202840.3960258385</v>
      </c>
      <c r="X74" s="50"/>
      <c r="Y74" s="51"/>
    </row>
    <row r="75" spans="2:25" ht="12.75">
      <c r="B75" s="37">
        <f t="shared" si="1"/>
        <v>0</v>
      </c>
      <c r="C75" s="57">
        <f t="shared" si="8"/>
        <v>0</v>
      </c>
      <c r="D75" s="58">
        <f t="shared" si="2"/>
        <v>0</v>
      </c>
      <c r="E75" s="41">
        <f t="shared" si="9"/>
        <v>0</v>
      </c>
      <c r="F75" s="43">
        <f t="shared" si="3"/>
        <v>0</v>
      </c>
      <c r="G75" s="43">
        <f t="shared" si="4"/>
        <v>0</v>
      </c>
      <c r="H75" s="40">
        <f t="shared" si="10"/>
        <v>0</v>
      </c>
      <c r="I75" s="92">
        <f t="shared" si="5"/>
        <v>0</v>
      </c>
      <c r="J75" s="93"/>
      <c r="K75"/>
      <c r="M75" s="63">
        <f>IF($B75&gt;0,SUM(F$44:F75),"")</f>
      </c>
      <c r="N75" s="64">
        <f>IF($B75&gt;0,SUM(G$44:G75),"")</f>
      </c>
      <c r="O75" s="64">
        <f t="shared" si="6"/>
      </c>
      <c r="R75" s="55"/>
      <c r="U75" s="49">
        <f t="shared" si="7"/>
        <v>64</v>
      </c>
      <c r="V75" s="51">
        <f t="shared" si="11"/>
        <v>696405.9699107407</v>
      </c>
      <c r="W75" s="50">
        <f t="shared" si="0"/>
        <v>202840.3960258385</v>
      </c>
      <c r="X75" s="50"/>
      <c r="Y75" s="51"/>
    </row>
    <row r="76" spans="2:25" ht="12.75">
      <c r="B76" s="37">
        <f t="shared" si="1"/>
        <v>0</v>
      </c>
      <c r="C76" s="57">
        <f t="shared" si="8"/>
        <v>0</v>
      </c>
      <c r="D76" s="58">
        <f t="shared" si="2"/>
        <v>0</v>
      </c>
      <c r="E76" s="41">
        <f t="shared" si="9"/>
        <v>0</v>
      </c>
      <c r="F76" s="43">
        <f t="shared" si="3"/>
        <v>0</v>
      </c>
      <c r="G76" s="43">
        <f t="shared" si="4"/>
        <v>0</v>
      </c>
      <c r="H76" s="40">
        <f t="shared" si="10"/>
        <v>0</v>
      </c>
      <c r="I76" s="92">
        <f t="shared" si="5"/>
        <v>0</v>
      </c>
      <c r="J76" s="93"/>
      <c r="K76"/>
      <c r="M76" s="63">
        <f>IF($B76&gt;0,SUM(F$44:F76),"")</f>
      </c>
      <c r="N76" s="64">
        <f>IF($B76&gt;0,SUM(G$44:G76),"")</f>
      </c>
      <c r="O76" s="64">
        <f t="shared" si="6"/>
      </c>
      <c r="R76" s="55"/>
      <c r="U76" s="49">
        <f t="shared" si="7"/>
        <v>64</v>
      </c>
      <c r="V76" s="51">
        <f t="shared" si="11"/>
        <v>696405.9699107407</v>
      </c>
      <c r="W76" s="50">
        <f aca="true" t="shared" si="12" ref="W76:W107">IF(M76="",W75,M76)</f>
        <v>202840.3960258385</v>
      </c>
      <c r="X76" s="50"/>
      <c r="Y76" s="51"/>
    </row>
    <row r="77" spans="2:25" ht="12.75">
      <c r="B77" s="37">
        <f t="shared" si="1"/>
        <v>0</v>
      </c>
      <c r="C77" s="57">
        <f t="shared" si="8"/>
        <v>0</v>
      </c>
      <c r="D77" s="58">
        <f t="shared" si="2"/>
        <v>0</v>
      </c>
      <c r="E77" s="41">
        <f t="shared" si="9"/>
        <v>0</v>
      </c>
      <c r="F77" s="43">
        <f t="shared" si="3"/>
        <v>0</v>
      </c>
      <c r="G77" s="43">
        <f t="shared" si="4"/>
        <v>0</v>
      </c>
      <c r="H77" s="40">
        <f t="shared" si="10"/>
        <v>0</v>
      </c>
      <c r="I77" s="92">
        <f t="shared" si="5"/>
        <v>0</v>
      </c>
      <c r="J77" s="93"/>
      <c r="K77"/>
      <c r="M77" s="63">
        <f>IF($B77&gt;0,SUM(F$44:F77),"")</f>
      </c>
      <c r="N77" s="64">
        <f>IF($B77&gt;0,SUM(G$44:G77),"")</f>
      </c>
      <c r="O77" s="64">
        <f aca="true" t="shared" si="13" ref="O77:O108">IF($B77&gt;0,SUM(M77:N77),"")</f>
      </c>
      <c r="R77" s="55"/>
      <c r="U77" s="49">
        <f aca="true" t="shared" si="14" ref="U77:U108">IF(C77&gt;0,C77,U76)</f>
        <v>64</v>
      </c>
      <c r="V77" s="51">
        <f t="shared" si="11"/>
        <v>696405.9699107407</v>
      </c>
      <c r="W77" s="50">
        <f t="shared" si="12"/>
        <v>202840.3960258385</v>
      </c>
      <c r="X77" s="50"/>
      <c r="Y77" s="51"/>
    </row>
    <row r="78" spans="2:25" ht="12.75">
      <c r="B78" s="37">
        <f aca="true" t="shared" si="15" ref="B78:B109">(B77+1)*AND(B77&lt;$E$13,B77&lt;&gt;0)</f>
        <v>0</v>
      </c>
      <c r="C78" s="57">
        <f t="shared" si="8"/>
        <v>0</v>
      </c>
      <c r="D78" s="58">
        <f t="shared" si="2"/>
        <v>0</v>
      </c>
      <c r="E78" s="41">
        <f t="shared" si="9"/>
        <v>0</v>
      </c>
      <c r="F78" s="43">
        <f t="shared" si="3"/>
        <v>0</v>
      </c>
      <c r="G78" s="43">
        <f t="shared" si="4"/>
        <v>0</v>
      </c>
      <c r="H78" s="40">
        <f t="shared" si="10"/>
        <v>0</v>
      </c>
      <c r="I78" s="92">
        <f t="shared" si="5"/>
        <v>0</v>
      </c>
      <c r="J78" s="93"/>
      <c r="K78"/>
      <c r="M78" s="63">
        <f>IF($B78&gt;0,SUM(F$44:F78),"")</f>
      </c>
      <c r="N78" s="64">
        <f>IF($B78&gt;0,SUM(G$44:G78),"")</f>
      </c>
      <c r="O78" s="64">
        <f t="shared" si="13"/>
      </c>
      <c r="R78" s="55"/>
      <c r="U78" s="49">
        <f t="shared" si="14"/>
        <v>64</v>
      </c>
      <c r="V78" s="51">
        <f t="shared" si="11"/>
        <v>696405.9699107407</v>
      </c>
      <c r="W78" s="50">
        <f t="shared" si="12"/>
        <v>202840.3960258385</v>
      </c>
      <c r="X78" s="50"/>
      <c r="Y78" s="51"/>
    </row>
    <row r="79" spans="2:25" ht="12.75">
      <c r="B79" s="37">
        <f t="shared" si="15"/>
        <v>0</v>
      </c>
      <c r="C79" s="57">
        <f t="shared" si="8"/>
        <v>0</v>
      </c>
      <c r="D79" s="58">
        <f t="shared" si="2"/>
        <v>0</v>
      </c>
      <c r="E79" s="41">
        <f t="shared" si="9"/>
        <v>0</v>
      </c>
      <c r="F79" s="43">
        <f t="shared" si="3"/>
        <v>0</v>
      </c>
      <c r="G79" s="43">
        <f t="shared" si="4"/>
        <v>0</v>
      </c>
      <c r="H79" s="40">
        <f t="shared" si="10"/>
        <v>0</v>
      </c>
      <c r="I79" s="92">
        <f t="shared" si="5"/>
        <v>0</v>
      </c>
      <c r="J79" s="93"/>
      <c r="K79"/>
      <c r="M79" s="63">
        <f>IF($B79&gt;0,SUM(F$44:F79),"")</f>
      </c>
      <c r="N79" s="64">
        <f>IF($B79&gt;0,SUM(G$44:G79),"")</f>
      </c>
      <c r="O79" s="64">
        <f t="shared" si="13"/>
      </c>
      <c r="R79" s="55"/>
      <c r="U79" s="49">
        <f t="shared" si="14"/>
        <v>64</v>
      </c>
      <c r="V79" s="51">
        <f t="shared" si="11"/>
        <v>696405.9699107407</v>
      </c>
      <c r="W79" s="50">
        <f t="shared" si="12"/>
        <v>202840.3960258385</v>
      </c>
      <c r="X79" s="50"/>
      <c r="Y79" s="51"/>
    </row>
    <row r="80" spans="2:25" ht="12.75">
      <c r="B80" s="37">
        <f t="shared" si="15"/>
        <v>0</v>
      </c>
      <c r="C80" s="57">
        <f t="shared" si="8"/>
        <v>0</v>
      </c>
      <c r="D80" s="58">
        <f t="shared" si="2"/>
        <v>0</v>
      </c>
      <c r="E80" s="41">
        <f t="shared" si="9"/>
        <v>0</v>
      </c>
      <c r="F80" s="43">
        <f t="shared" si="3"/>
        <v>0</v>
      </c>
      <c r="G80" s="43">
        <f t="shared" si="4"/>
        <v>0</v>
      </c>
      <c r="H80" s="40">
        <f t="shared" si="10"/>
        <v>0</v>
      </c>
      <c r="I80" s="92">
        <f t="shared" si="5"/>
        <v>0</v>
      </c>
      <c r="J80" s="93"/>
      <c r="K80"/>
      <c r="M80" s="63">
        <f>IF($B80&gt;0,SUM(F$44:F80),"")</f>
      </c>
      <c r="N80" s="64">
        <f>IF($B80&gt;0,SUM(G$44:G80),"")</f>
      </c>
      <c r="O80" s="64">
        <f t="shared" si="13"/>
      </c>
      <c r="R80" s="55"/>
      <c r="U80" s="49">
        <f t="shared" si="14"/>
        <v>64</v>
      </c>
      <c r="V80" s="51">
        <f t="shared" si="11"/>
        <v>696405.9699107407</v>
      </c>
      <c r="W80" s="50">
        <f t="shared" si="12"/>
        <v>202840.3960258385</v>
      </c>
      <c r="X80" s="50"/>
      <c r="Y80" s="51"/>
    </row>
    <row r="81" spans="2:25" ht="12.75">
      <c r="B81" s="37">
        <f t="shared" si="15"/>
        <v>0</v>
      </c>
      <c r="C81" s="57">
        <f t="shared" si="8"/>
        <v>0</v>
      </c>
      <c r="D81" s="58">
        <f t="shared" si="2"/>
        <v>0</v>
      </c>
      <c r="E81" s="41">
        <f t="shared" si="9"/>
        <v>0</v>
      </c>
      <c r="F81" s="43">
        <f t="shared" si="3"/>
        <v>0</v>
      </c>
      <c r="G81" s="43">
        <f t="shared" si="4"/>
        <v>0</v>
      </c>
      <c r="H81" s="40">
        <f t="shared" si="10"/>
        <v>0</v>
      </c>
      <c r="I81" s="92">
        <f t="shared" si="5"/>
        <v>0</v>
      </c>
      <c r="J81" s="93"/>
      <c r="K81"/>
      <c r="M81" s="63">
        <f>IF($B81&gt;0,SUM(F$44:F81),"")</f>
      </c>
      <c r="N81" s="64">
        <f>IF($B81&gt;0,SUM(G$44:G81),"")</f>
      </c>
      <c r="O81" s="64">
        <f t="shared" si="13"/>
      </c>
      <c r="R81" s="55"/>
      <c r="U81" s="49">
        <f t="shared" si="14"/>
        <v>64</v>
      </c>
      <c r="V81" s="51">
        <f t="shared" si="11"/>
        <v>696405.9699107407</v>
      </c>
      <c r="W81" s="50">
        <f t="shared" si="12"/>
        <v>202840.3960258385</v>
      </c>
      <c r="X81" s="50"/>
      <c r="Y81" s="51"/>
    </row>
    <row r="82" spans="2:25" ht="12.75">
      <c r="B82" s="37">
        <f t="shared" si="15"/>
        <v>0</v>
      </c>
      <c r="C82" s="57">
        <f t="shared" si="8"/>
        <v>0</v>
      </c>
      <c r="D82" s="58">
        <f t="shared" si="2"/>
        <v>0</v>
      </c>
      <c r="E82" s="41">
        <f t="shared" si="9"/>
        <v>0</v>
      </c>
      <c r="F82" s="43">
        <f t="shared" si="3"/>
        <v>0</v>
      </c>
      <c r="G82" s="43">
        <f t="shared" si="4"/>
        <v>0</v>
      </c>
      <c r="H82" s="40">
        <f t="shared" si="10"/>
        <v>0</v>
      </c>
      <c r="I82" s="92">
        <f t="shared" si="5"/>
        <v>0</v>
      </c>
      <c r="J82" s="93"/>
      <c r="K82"/>
      <c r="M82" s="63">
        <f>IF($B82&gt;0,SUM(F$44:F82),"")</f>
      </c>
      <c r="N82" s="64">
        <f>IF($B82&gt;0,SUM(G$44:G82),"")</f>
      </c>
      <c r="O82" s="64">
        <f t="shared" si="13"/>
      </c>
      <c r="R82" s="55"/>
      <c r="U82" s="49">
        <f t="shared" si="14"/>
        <v>64</v>
      </c>
      <c r="V82" s="51">
        <f t="shared" si="11"/>
        <v>696405.9699107407</v>
      </c>
      <c r="W82" s="50">
        <f t="shared" si="12"/>
        <v>202840.3960258385</v>
      </c>
      <c r="X82" s="50"/>
      <c r="Y82" s="51"/>
    </row>
    <row r="83" spans="2:25" ht="12.75">
      <c r="B83" s="37">
        <f t="shared" si="15"/>
        <v>0</v>
      </c>
      <c r="C83" s="57">
        <f t="shared" si="8"/>
        <v>0</v>
      </c>
      <c r="D83" s="58">
        <f t="shared" si="2"/>
        <v>0</v>
      </c>
      <c r="E83" s="41">
        <f t="shared" si="9"/>
        <v>0</v>
      </c>
      <c r="F83" s="43">
        <f t="shared" si="3"/>
        <v>0</v>
      </c>
      <c r="G83" s="43">
        <f t="shared" si="4"/>
        <v>0</v>
      </c>
      <c r="H83" s="40">
        <f t="shared" si="10"/>
        <v>0</v>
      </c>
      <c r="I83" s="92">
        <f t="shared" si="5"/>
        <v>0</v>
      </c>
      <c r="J83" s="93"/>
      <c r="K83"/>
      <c r="M83" s="63">
        <f>IF($B83&gt;0,SUM(F$44:F83),"")</f>
      </c>
      <c r="N83" s="64">
        <f>IF($B83&gt;0,SUM(G$44:G83),"")</f>
      </c>
      <c r="O83" s="64">
        <f t="shared" si="13"/>
      </c>
      <c r="R83" s="55"/>
      <c r="U83" s="49">
        <f t="shared" si="14"/>
        <v>64</v>
      </c>
      <c r="V83" s="51">
        <f t="shared" si="11"/>
        <v>696405.9699107407</v>
      </c>
      <c r="W83" s="50">
        <f t="shared" si="12"/>
        <v>202840.3960258385</v>
      </c>
      <c r="X83" s="50"/>
      <c r="Y83" s="51"/>
    </row>
    <row r="84" spans="2:25" ht="12.75">
      <c r="B84" s="37">
        <f t="shared" si="15"/>
        <v>0</v>
      </c>
      <c r="C84" s="57">
        <f t="shared" si="8"/>
        <v>0</v>
      </c>
      <c r="D84" s="58">
        <f t="shared" si="2"/>
        <v>0</v>
      </c>
      <c r="E84" s="41">
        <f t="shared" si="9"/>
        <v>0</v>
      </c>
      <c r="F84" s="43">
        <f t="shared" si="3"/>
        <v>0</v>
      </c>
      <c r="G84" s="43">
        <f t="shared" si="4"/>
        <v>0</v>
      </c>
      <c r="H84" s="40">
        <f t="shared" si="10"/>
        <v>0</v>
      </c>
      <c r="I84" s="92">
        <f t="shared" si="5"/>
        <v>0</v>
      </c>
      <c r="J84" s="93"/>
      <c r="K84"/>
      <c r="M84" s="63">
        <f>IF($B84&gt;0,SUM(F$44:F84),"")</f>
      </c>
      <c r="N84" s="64">
        <f>IF($B84&gt;0,SUM(G$44:G84),"")</f>
      </c>
      <c r="O84" s="64">
        <f t="shared" si="13"/>
      </c>
      <c r="R84" s="55"/>
      <c r="U84" s="49">
        <f t="shared" si="14"/>
        <v>64</v>
      </c>
      <c r="V84" s="51">
        <f t="shared" si="11"/>
        <v>696405.9699107407</v>
      </c>
      <c r="W84" s="50">
        <f t="shared" si="12"/>
        <v>202840.3960258385</v>
      </c>
      <c r="X84" s="50"/>
      <c r="Y84" s="51"/>
    </row>
    <row r="85" spans="2:25" ht="12.75">
      <c r="B85" s="37">
        <f t="shared" si="15"/>
        <v>0</v>
      </c>
      <c r="C85" s="57">
        <f t="shared" si="8"/>
        <v>0</v>
      </c>
      <c r="D85" s="58">
        <f t="shared" si="2"/>
        <v>0</v>
      </c>
      <c r="E85" s="41">
        <f t="shared" si="9"/>
        <v>0</v>
      </c>
      <c r="F85" s="43">
        <f t="shared" si="3"/>
        <v>0</v>
      </c>
      <c r="G85" s="43">
        <f t="shared" si="4"/>
        <v>0</v>
      </c>
      <c r="H85" s="40">
        <f t="shared" si="10"/>
        <v>0</v>
      </c>
      <c r="I85" s="92">
        <f t="shared" si="5"/>
        <v>0</v>
      </c>
      <c r="J85" s="93"/>
      <c r="K85"/>
      <c r="M85" s="63">
        <f>IF($B85&gt;0,SUM(F$44:F85),"")</f>
      </c>
      <c r="N85" s="64">
        <f>IF($B85&gt;0,SUM(G$44:G85),"")</f>
      </c>
      <c r="O85" s="64">
        <f t="shared" si="13"/>
      </c>
      <c r="R85" s="55"/>
      <c r="U85" s="49">
        <f t="shared" si="14"/>
        <v>64</v>
      </c>
      <c r="V85" s="51">
        <f t="shared" si="11"/>
        <v>696405.9699107407</v>
      </c>
      <c r="W85" s="50">
        <f t="shared" si="12"/>
        <v>202840.3960258385</v>
      </c>
      <c r="X85" s="50"/>
      <c r="Y85" s="51"/>
    </row>
    <row r="86" spans="2:25" ht="12.75">
      <c r="B86" s="37">
        <f t="shared" si="15"/>
        <v>0</v>
      </c>
      <c r="C86" s="57">
        <f t="shared" si="8"/>
        <v>0</v>
      </c>
      <c r="D86" s="58">
        <f t="shared" si="2"/>
        <v>0</v>
      </c>
      <c r="E86" s="41">
        <f t="shared" si="9"/>
        <v>0</v>
      </c>
      <c r="F86" s="43">
        <f t="shared" si="3"/>
        <v>0</v>
      </c>
      <c r="G86" s="43">
        <f t="shared" si="4"/>
        <v>0</v>
      </c>
      <c r="H86" s="40">
        <f t="shared" si="10"/>
        <v>0</v>
      </c>
      <c r="I86" s="92">
        <f t="shared" si="5"/>
        <v>0</v>
      </c>
      <c r="J86" s="93"/>
      <c r="K86"/>
      <c r="M86" s="63">
        <f>IF($B86&gt;0,SUM(F$44:F86),"")</f>
      </c>
      <c r="N86" s="64">
        <f>IF($B86&gt;0,SUM(G$44:G86),"")</f>
      </c>
      <c r="O86" s="64">
        <f t="shared" si="13"/>
      </c>
      <c r="R86" s="55"/>
      <c r="U86" s="49">
        <f t="shared" si="14"/>
        <v>64</v>
      </c>
      <c r="V86" s="51">
        <f t="shared" si="11"/>
        <v>696405.9699107407</v>
      </c>
      <c r="W86" s="50">
        <f t="shared" si="12"/>
        <v>202840.3960258385</v>
      </c>
      <c r="X86" s="50"/>
      <c r="Y86" s="51"/>
    </row>
    <row r="87" spans="2:25" ht="12.75">
      <c r="B87" s="37">
        <f t="shared" si="15"/>
        <v>0</v>
      </c>
      <c r="C87" s="57">
        <f t="shared" si="8"/>
        <v>0</v>
      </c>
      <c r="D87" s="58">
        <f t="shared" si="2"/>
        <v>0</v>
      </c>
      <c r="E87" s="41">
        <f t="shared" si="9"/>
        <v>0</v>
      </c>
      <c r="F87" s="43">
        <f t="shared" si="3"/>
        <v>0</v>
      </c>
      <c r="G87" s="43">
        <f t="shared" si="4"/>
        <v>0</v>
      </c>
      <c r="H87" s="40">
        <f t="shared" si="10"/>
        <v>0</v>
      </c>
      <c r="I87" s="92">
        <f t="shared" si="5"/>
        <v>0</v>
      </c>
      <c r="J87" s="93"/>
      <c r="K87"/>
      <c r="M87" s="63">
        <f>IF($B87&gt;0,SUM(F$44:F87),"")</f>
      </c>
      <c r="N87" s="64">
        <f>IF($B87&gt;0,SUM(G$44:G87),"")</f>
      </c>
      <c r="O87" s="64">
        <f t="shared" si="13"/>
      </c>
      <c r="R87" s="55"/>
      <c r="U87" s="49">
        <f t="shared" si="14"/>
        <v>64</v>
      </c>
      <c r="V87" s="51">
        <f t="shared" si="11"/>
        <v>696405.9699107407</v>
      </c>
      <c r="W87" s="50">
        <f t="shared" si="12"/>
        <v>202840.3960258385</v>
      </c>
      <c r="X87" s="50"/>
      <c r="Y87" s="51"/>
    </row>
    <row r="88" spans="2:25" ht="12.75">
      <c r="B88" s="37">
        <f t="shared" si="15"/>
        <v>0</v>
      </c>
      <c r="C88" s="57">
        <f t="shared" si="8"/>
        <v>0</v>
      </c>
      <c r="D88" s="58">
        <f t="shared" si="2"/>
        <v>0</v>
      </c>
      <c r="E88" s="41">
        <f t="shared" si="9"/>
        <v>0</v>
      </c>
      <c r="F88" s="43">
        <f t="shared" si="3"/>
        <v>0</v>
      </c>
      <c r="G88" s="43">
        <f t="shared" si="4"/>
        <v>0</v>
      </c>
      <c r="H88" s="40">
        <f t="shared" si="10"/>
        <v>0</v>
      </c>
      <c r="I88" s="92">
        <f t="shared" si="5"/>
        <v>0</v>
      </c>
      <c r="J88" s="93"/>
      <c r="K88"/>
      <c r="M88" s="63">
        <f>IF($B88&gt;0,SUM(F$44:F88),"")</f>
      </c>
      <c r="N88" s="64">
        <f>IF($B88&gt;0,SUM(G$44:G88),"")</f>
      </c>
      <c r="O88" s="64">
        <f t="shared" si="13"/>
      </c>
      <c r="R88" s="55"/>
      <c r="U88" s="49">
        <f t="shared" si="14"/>
        <v>64</v>
      </c>
      <c r="V88" s="51">
        <f t="shared" si="11"/>
        <v>696405.9699107407</v>
      </c>
      <c r="W88" s="50">
        <f t="shared" si="12"/>
        <v>202840.3960258385</v>
      </c>
      <c r="X88" s="50"/>
      <c r="Y88" s="51"/>
    </row>
    <row r="89" spans="2:25" ht="12.75">
      <c r="B89" s="37">
        <f t="shared" si="15"/>
        <v>0</v>
      </c>
      <c r="C89" s="57">
        <f t="shared" si="8"/>
        <v>0</v>
      </c>
      <c r="D89" s="58">
        <f t="shared" si="2"/>
        <v>0</v>
      </c>
      <c r="E89" s="41">
        <f t="shared" si="9"/>
        <v>0</v>
      </c>
      <c r="F89" s="43">
        <f t="shared" si="3"/>
        <v>0</v>
      </c>
      <c r="G89" s="43">
        <f t="shared" si="4"/>
        <v>0</v>
      </c>
      <c r="H89" s="40">
        <f t="shared" si="10"/>
        <v>0</v>
      </c>
      <c r="I89" s="92">
        <f t="shared" si="5"/>
        <v>0</v>
      </c>
      <c r="J89" s="93"/>
      <c r="K89"/>
      <c r="M89" s="63">
        <f>IF($B89&gt;0,SUM(F$44:F89),"")</f>
      </c>
      <c r="N89" s="64">
        <f>IF($B89&gt;0,SUM(G$44:G89),"")</f>
      </c>
      <c r="O89" s="64">
        <f t="shared" si="13"/>
      </c>
      <c r="R89" s="55"/>
      <c r="U89" s="49">
        <f t="shared" si="14"/>
        <v>64</v>
      </c>
      <c r="V89" s="51">
        <f t="shared" si="11"/>
        <v>696405.9699107407</v>
      </c>
      <c r="W89" s="50">
        <f t="shared" si="12"/>
        <v>202840.3960258385</v>
      </c>
      <c r="X89" s="50"/>
      <c r="Y89" s="51"/>
    </row>
    <row r="90" spans="2:25" ht="12.75">
      <c r="B90" s="37">
        <f t="shared" si="15"/>
        <v>0</v>
      </c>
      <c r="C90" s="57">
        <f t="shared" si="8"/>
        <v>0</v>
      </c>
      <c r="D90" s="58">
        <f t="shared" si="2"/>
        <v>0</v>
      </c>
      <c r="E90" s="41">
        <f t="shared" si="9"/>
        <v>0</v>
      </c>
      <c r="F90" s="43">
        <f t="shared" si="3"/>
        <v>0</v>
      </c>
      <c r="G90" s="43">
        <f t="shared" si="4"/>
        <v>0</v>
      </c>
      <c r="H90" s="40">
        <f t="shared" si="10"/>
        <v>0</v>
      </c>
      <c r="I90" s="92">
        <f t="shared" si="5"/>
        <v>0</v>
      </c>
      <c r="J90" s="93"/>
      <c r="K90"/>
      <c r="M90" s="63">
        <f>IF($B90&gt;0,SUM(F$44:F90),"")</f>
      </c>
      <c r="N90" s="64">
        <f>IF($B90&gt;0,SUM(G$44:G90),"")</f>
      </c>
      <c r="O90" s="64">
        <f t="shared" si="13"/>
      </c>
      <c r="R90" s="55"/>
      <c r="U90" s="49">
        <f t="shared" si="14"/>
        <v>64</v>
      </c>
      <c r="V90" s="51">
        <f t="shared" si="11"/>
        <v>696405.9699107407</v>
      </c>
      <c r="W90" s="50">
        <f t="shared" si="12"/>
        <v>202840.3960258385</v>
      </c>
      <c r="X90" s="50"/>
      <c r="Y90" s="51"/>
    </row>
    <row r="91" spans="2:25" ht="12.75">
      <c r="B91" s="37">
        <f t="shared" si="15"/>
        <v>0</v>
      </c>
      <c r="C91" s="57">
        <f t="shared" si="8"/>
        <v>0</v>
      </c>
      <c r="D91" s="58">
        <f t="shared" si="2"/>
        <v>0</v>
      </c>
      <c r="E91" s="41">
        <f t="shared" si="9"/>
        <v>0</v>
      </c>
      <c r="F91" s="43">
        <f t="shared" si="3"/>
        <v>0</v>
      </c>
      <c r="G91" s="43">
        <f t="shared" si="4"/>
        <v>0</v>
      </c>
      <c r="H91" s="40">
        <f t="shared" si="10"/>
        <v>0</v>
      </c>
      <c r="I91" s="92">
        <f t="shared" si="5"/>
        <v>0</v>
      </c>
      <c r="J91" s="93"/>
      <c r="K91"/>
      <c r="M91" s="63">
        <f>IF($B91&gt;0,SUM(F$44:F91),"")</f>
      </c>
      <c r="N91" s="64">
        <f>IF($B91&gt;0,SUM(G$44:G91),"")</f>
      </c>
      <c r="O91" s="64">
        <f t="shared" si="13"/>
      </c>
      <c r="R91" s="55"/>
      <c r="U91" s="49">
        <f t="shared" si="14"/>
        <v>64</v>
      </c>
      <c r="V91" s="51">
        <f t="shared" si="11"/>
        <v>696405.9699107407</v>
      </c>
      <c r="W91" s="50">
        <f t="shared" si="12"/>
        <v>202840.3960258385</v>
      </c>
      <c r="X91" s="50"/>
      <c r="Y91" s="51"/>
    </row>
    <row r="92" spans="2:25" ht="12.75">
      <c r="B92" s="37">
        <f t="shared" si="15"/>
        <v>0</v>
      </c>
      <c r="C92" s="57">
        <f t="shared" si="8"/>
        <v>0</v>
      </c>
      <c r="D92" s="58">
        <f t="shared" si="2"/>
        <v>0</v>
      </c>
      <c r="E92" s="41">
        <f t="shared" si="9"/>
        <v>0</v>
      </c>
      <c r="F92" s="43">
        <f t="shared" si="3"/>
        <v>0</v>
      </c>
      <c r="G92" s="43">
        <f t="shared" si="4"/>
        <v>0</v>
      </c>
      <c r="H92" s="40">
        <f t="shared" si="10"/>
        <v>0</v>
      </c>
      <c r="I92" s="92">
        <f t="shared" si="5"/>
        <v>0</v>
      </c>
      <c r="J92" s="93"/>
      <c r="K92"/>
      <c r="M92" s="63">
        <f>IF($B92&gt;0,SUM(F$44:F92),"")</f>
      </c>
      <c r="N92" s="64">
        <f>IF($B92&gt;0,SUM(G$44:G92),"")</f>
      </c>
      <c r="O92" s="64">
        <f t="shared" si="13"/>
      </c>
      <c r="R92" s="55"/>
      <c r="U92" s="49">
        <f t="shared" si="14"/>
        <v>64</v>
      </c>
      <c r="V92" s="51">
        <f t="shared" si="11"/>
        <v>696405.9699107407</v>
      </c>
      <c r="W92" s="50">
        <f t="shared" si="12"/>
        <v>202840.3960258385</v>
      </c>
      <c r="X92" s="50"/>
      <c r="Y92" s="51"/>
    </row>
    <row r="93" spans="2:25" ht="12.75">
      <c r="B93" s="37">
        <f t="shared" si="15"/>
        <v>0</v>
      </c>
      <c r="C93" s="57">
        <f t="shared" si="8"/>
        <v>0</v>
      </c>
      <c r="D93" s="58">
        <f t="shared" si="2"/>
        <v>0</v>
      </c>
      <c r="E93" s="41">
        <f t="shared" si="9"/>
        <v>0</v>
      </c>
      <c r="F93" s="43">
        <f t="shared" si="3"/>
        <v>0</v>
      </c>
      <c r="G93" s="43">
        <f t="shared" si="4"/>
        <v>0</v>
      </c>
      <c r="H93" s="40">
        <f t="shared" si="10"/>
        <v>0</v>
      </c>
      <c r="I93" s="92">
        <f t="shared" si="5"/>
        <v>0</v>
      </c>
      <c r="J93" s="93"/>
      <c r="K93"/>
      <c r="M93" s="63">
        <f>IF($B93&gt;0,SUM(F$44:F93),"")</f>
      </c>
      <c r="N93" s="64">
        <f>IF($B93&gt;0,SUM(G$44:G93),"")</f>
      </c>
      <c r="O93" s="64">
        <f t="shared" si="13"/>
      </c>
      <c r="R93" s="55"/>
      <c r="U93" s="49">
        <f t="shared" si="14"/>
        <v>64</v>
      </c>
      <c r="V93" s="51">
        <f t="shared" si="11"/>
        <v>696405.9699107407</v>
      </c>
      <c r="W93" s="50">
        <f t="shared" si="12"/>
        <v>202840.3960258385</v>
      </c>
      <c r="X93" s="50"/>
      <c r="Y93" s="51"/>
    </row>
    <row r="94" spans="2:25" ht="12.75">
      <c r="B94" s="37">
        <f t="shared" si="15"/>
        <v>0</v>
      </c>
      <c r="C94" s="57">
        <f t="shared" si="8"/>
        <v>0</v>
      </c>
      <c r="D94" s="58">
        <f t="shared" si="2"/>
        <v>0</v>
      </c>
      <c r="E94" s="41">
        <f t="shared" si="9"/>
        <v>0</v>
      </c>
      <c r="F94" s="43">
        <f t="shared" si="3"/>
        <v>0</v>
      </c>
      <c r="G94" s="43">
        <f t="shared" si="4"/>
        <v>0</v>
      </c>
      <c r="H94" s="40">
        <f t="shared" si="10"/>
        <v>0</v>
      </c>
      <c r="I94" s="92">
        <f t="shared" si="5"/>
        <v>0</v>
      </c>
      <c r="J94" s="93"/>
      <c r="K94"/>
      <c r="M94" s="63">
        <f>IF($B94&gt;0,SUM(F$44:F94),"")</f>
      </c>
      <c r="N94" s="64">
        <f>IF($B94&gt;0,SUM(G$44:G94),"")</f>
      </c>
      <c r="O94" s="64">
        <f t="shared" si="13"/>
      </c>
      <c r="R94" s="55"/>
      <c r="U94" s="49">
        <f t="shared" si="14"/>
        <v>64</v>
      </c>
      <c r="V94" s="51">
        <f t="shared" si="11"/>
        <v>696405.9699107407</v>
      </c>
      <c r="W94" s="50">
        <f t="shared" si="12"/>
        <v>202840.3960258385</v>
      </c>
      <c r="X94" s="50"/>
      <c r="Y94" s="51"/>
    </row>
    <row r="95" spans="2:25" ht="12.75">
      <c r="B95" s="37">
        <f t="shared" si="15"/>
        <v>0</v>
      </c>
      <c r="C95" s="57">
        <f t="shared" si="8"/>
        <v>0</v>
      </c>
      <c r="D95" s="58">
        <f t="shared" si="2"/>
        <v>0</v>
      </c>
      <c r="E95" s="41">
        <f t="shared" si="9"/>
        <v>0</v>
      </c>
      <c r="F95" s="43">
        <f t="shared" si="3"/>
        <v>0</v>
      </c>
      <c r="G95" s="43">
        <f t="shared" si="4"/>
        <v>0</v>
      </c>
      <c r="H95" s="40">
        <f t="shared" si="10"/>
        <v>0</v>
      </c>
      <c r="I95" s="92">
        <f t="shared" si="5"/>
        <v>0</v>
      </c>
      <c r="J95" s="93"/>
      <c r="K95"/>
      <c r="M95" s="63">
        <f>IF($B95&gt;0,SUM(F$44:F95),"")</f>
      </c>
      <c r="N95" s="64">
        <f>IF($B95&gt;0,SUM(G$44:G95),"")</f>
      </c>
      <c r="O95" s="64">
        <f t="shared" si="13"/>
      </c>
      <c r="R95" s="55"/>
      <c r="U95" s="49">
        <f t="shared" si="14"/>
        <v>64</v>
      </c>
      <c r="V95" s="51">
        <f t="shared" si="11"/>
        <v>696405.9699107407</v>
      </c>
      <c r="W95" s="50">
        <f t="shared" si="12"/>
        <v>202840.3960258385</v>
      </c>
      <c r="X95" s="50"/>
      <c r="Y95" s="51"/>
    </row>
    <row r="96" spans="2:25" ht="12.75">
      <c r="B96" s="37">
        <f t="shared" si="15"/>
        <v>0</v>
      </c>
      <c r="C96" s="57">
        <f t="shared" si="8"/>
        <v>0</v>
      </c>
      <c r="D96" s="58">
        <f t="shared" si="2"/>
        <v>0</v>
      </c>
      <c r="E96" s="41">
        <f t="shared" si="9"/>
        <v>0</v>
      </c>
      <c r="F96" s="43">
        <f t="shared" si="3"/>
        <v>0</v>
      </c>
      <c r="G96" s="43">
        <f t="shared" si="4"/>
        <v>0</v>
      </c>
      <c r="H96" s="40">
        <f t="shared" si="10"/>
        <v>0</v>
      </c>
      <c r="I96" s="92">
        <f t="shared" si="5"/>
        <v>0</v>
      </c>
      <c r="J96" s="93"/>
      <c r="K96"/>
      <c r="M96" s="63">
        <f>IF($B96&gt;0,SUM(F$44:F96),"")</f>
      </c>
      <c r="N96" s="64">
        <f>IF($B96&gt;0,SUM(G$44:G96),"")</f>
      </c>
      <c r="O96" s="64">
        <f t="shared" si="13"/>
      </c>
      <c r="R96" s="55"/>
      <c r="U96" s="49">
        <f t="shared" si="14"/>
        <v>64</v>
      </c>
      <c r="V96" s="51">
        <f t="shared" si="11"/>
        <v>696405.9699107407</v>
      </c>
      <c r="W96" s="50">
        <f t="shared" si="12"/>
        <v>202840.3960258385</v>
      </c>
      <c r="X96" s="50"/>
      <c r="Y96" s="51"/>
    </row>
    <row r="97" spans="2:25" ht="12.75">
      <c r="B97" s="37">
        <f t="shared" si="15"/>
        <v>0</v>
      </c>
      <c r="C97" s="57">
        <f t="shared" si="8"/>
        <v>0</v>
      </c>
      <c r="D97" s="58">
        <f t="shared" si="2"/>
        <v>0</v>
      </c>
      <c r="E97" s="41">
        <f t="shared" si="9"/>
        <v>0</v>
      </c>
      <c r="F97" s="43">
        <f t="shared" si="3"/>
        <v>0</v>
      </c>
      <c r="G97" s="43">
        <f t="shared" si="4"/>
        <v>0</v>
      </c>
      <c r="H97" s="40">
        <f t="shared" si="10"/>
        <v>0</v>
      </c>
      <c r="I97" s="92">
        <f t="shared" si="5"/>
        <v>0</v>
      </c>
      <c r="J97" s="93"/>
      <c r="K97"/>
      <c r="M97" s="63">
        <f>IF($B97&gt;0,SUM(F$44:F97),"")</f>
      </c>
      <c r="N97" s="64">
        <f>IF($B97&gt;0,SUM(G$44:G97),"")</f>
      </c>
      <c r="O97" s="64">
        <f t="shared" si="13"/>
      </c>
      <c r="R97" s="55"/>
      <c r="U97" s="49">
        <f t="shared" si="14"/>
        <v>64</v>
      </c>
      <c r="V97" s="51">
        <f t="shared" si="11"/>
        <v>696405.9699107407</v>
      </c>
      <c r="W97" s="50">
        <f t="shared" si="12"/>
        <v>202840.3960258385</v>
      </c>
      <c r="X97" s="50"/>
      <c r="Y97" s="51"/>
    </row>
    <row r="98" spans="2:25" ht="12.75">
      <c r="B98" s="37">
        <f t="shared" si="15"/>
        <v>0</v>
      </c>
      <c r="C98" s="57">
        <f t="shared" si="8"/>
        <v>0</v>
      </c>
      <c r="D98" s="58">
        <f t="shared" si="2"/>
        <v>0</v>
      </c>
      <c r="E98" s="41">
        <f t="shared" si="9"/>
        <v>0</v>
      </c>
      <c r="F98" s="43">
        <f t="shared" si="3"/>
        <v>0</v>
      </c>
      <c r="G98" s="43">
        <f t="shared" si="4"/>
        <v>0</v>
      </c>
      <c r="H98" s="40">
        <f t="shared" si="10"/>
        <v>0</v>
      </c>
      <c r="I98" s="92">
        <f t="shared" si="5"/>
        <v>0</v>
      </c>
      <c r="J98" s="93"/>
      <c r="K98"/>
      <c r="M98" s="63">
        <f>IF($B98&gt;0,SUM(F$44:F98),"")</f>
      </c>
      <c r="N98" s="64">
        <f>IF($B98&gt;0,SUM(G$44:G98),"")</f>
      </c>
      <c r="O98" s="64">
        <f t="shared" si="13"/>
      </c>
      <c r="R98" s="55"/>
      <c r="U98" s="49">
        <f t="shared" si="14"/>
        <v>64</v>
      </c>
      <c r="V98" s="51">
        <f t="shared" si="11"/>
        <v>696405.9699107407</v>
      </c>
      <c r="W98" s="50">
        <f t="shared" si="12"/>
        <v>202840.3960258385</v>
      </c>
      <c r="X98" s="50"/>
      <c r="Y98" s="51"/>
    </row>
    <row r="99" spans="2:25" ht="12.75">
      <c r="B99" s="37">
        <f t="shared" si="15"/>
        <v>0</v>
      </c>
      <c r="C99" s="57">
        <f t="shared" si="8"/>
        <v>0</v>
      </c>
      <c r="D99" s="58">
        <f t="shared" si="2"/>
        <v>0</v>
      </c>
      <c r="E99" s="41">
        <f t="shared" si="9"/>
        <v>0</v>
      </c>
      <c r="F99" s="43">
        <f t="shared" si="3"/>
        <v>0</v>
      </c>
      <c r="G99" s="43">
        <f t="shared" si="4"/>
        <v>0</v>
      </c>
      <c r="H99" s="40">
        <f t="shared" si="10"/>
        <v>0</v>
      </c>
      <c r="I99" s="92">
        <f t="shared" si="5"/>
        <v>0</v>
      </c>
      <c r="J99" s="93"/>
      <c r="K99"/>
      <c r="M99" s="63">
        <f>IF($B99&gt;0,SUM(F$44:F99),"")</f>
      </c>
      <c r="N99" s="64">
        <f>IF($B99&gt;0,SUM(G$44:G99),"")</f>
      </c>
      <c r="O99" s="64">
        <f t="shared" si="13"/>
      </c>
      <c r="R99" s="55"/>
      <c r="U99" s="49">
        <f t="shared" si="14"/>
        <v>64</v>
      </c>
      <c r="V99" s="51">
        <f t="shared" si="11"/>
        <v>696405.9699107407</v>
      </c>
      <c r="W99" s="50">
        <f t="shared" si="12"/>
        <v>202840.3960258385</v>
      </c>
      <c r="X99" s="50"/>
      <c r="Y99" s="51"/>
    </row>
    <row r="100" spans="2:25" ht="12.75">
      <c r="B100" s="37">
        <f t="shared" si="15"/>
        <v>0</v>
      </c>
      <c r="C100" s="57">
        <f t="shared" si="8"/>
        <v>0</v>
      </c>
      <c r="D100" s="58">
        <f t="shared" si="2"/>
        <v>0</v>
      </c>
      <c r="E100" s="41">
        <f t="shared" si="9"/>
        <v>0</v>
      </c>
      <c r="F100" s="43">
        <f t="shared" si="3"/>
        <v>0</v>
      </c>
      <c r="G100" s="43">
        <f t="shared" si="4"/>
        <v>0</v>
      </c>
      <c r="H100" s="40">
        <f t="shared" si="10"/>
        <v>0</v>
      </c>
      <c r="I100" s="92">
        <f t="shared" si="5"/>
        <v>0</v>
      </c>
      <c r="J100" s="93"/>
      <c r="K100"/>
      <c r="M100" s="63">
        <f>IF($B100&gt;0,SUM(F$44:F100),"")</f>
      </c>
      <c r="N100" s="64">
        <f>IF($B100&gt;0,SUM(G$44:G100),"")</f>
      </c>
      <c r="O100" s="64">
        <f t="shared" si="13"/>
      </c>
      <c r="R100" s="55"/>
      <c r="U100" s="49">
        <f t="shared" si="14"/>
        <v>64</v>
      </c>
      <c r="V100" s="51">
        <f t="shared" si="11"/>
        <v>696405.9699107407</v>
      </c>
      <c r="W100" s="50">
        <f t="shared" si="12"/>
        <v>202840.3960258385</v>
      </c>
      <c r="X100" s="50"/>
      <c r="Y100" s="51"/>
    </row>
    <row r="101" spans="2:25" ht="12.75">
      <c r="B101" s="37">
        <f t="shared" si="15"/>
        <v>0</v>
      </c>
      <c r="C101" s="57">
        <f t="shared" si="8"/>
        <v>0</v>
      </c>
      <c r="D101" s="58">
        <f t="shared" si="2"/>
        <v>0</v>
      </c>
      <c r="E101" s="41">
        <f t="shared" si="9"/>
        <v>0</v>
      </c>
      <c r="F101" s="43">
        <f t="shared" si="3"/>
        <v>0</v>
      </c>
      <c r="G101" s="43">
        <f t="shared" si="4"/>
        <v>0</v>
      </c>
      <c r="H101" s="40">
        <f t="shared" si="10"/>
        <v>0</v>
      </c>
      <c r="I101" s="92">
        <f t="shared" si="5"/>
        <v>0</v>
      </c>
      <c r="J101" s="93"/>
      <c r="K101"/>
      <c r="M101" s="63">
        <f>IF($B101&gt;0,SUM(F$44:F101),"")</f>
      </c>
      <c r="N101" s="64">
        <f>IF($B101&gt;0,SUM(G$44:G101),"")</f>
      </c>
      <c r="O101" s="64">
        <f t="shared" si="13"/>
      </c>
      <c r="R101" s="55"/>
      <c r="U101" s="49">
        <f t="shared" si="14"/>
        <v>64</v>
      </c>
      <c r="V101" s="51">
        <f t="shared" si="11"/>
        <v>696405.9699107407</v>
      </c>
      <c r="W101" s="50">
        <f t="shared" si="12"/>
        <v>202840.3960258385</v>
      </c>
      <c r="X101" s="50"/>
      <c r="Y101" s="51"/>
    </row>
    <row r="102" spans="2:25" ht="12.75">
      <c r="B102" s="37">
        <f t="shared" si="15"/>
        <v>0</v>
      </c>
      <c r="C102" s="57">
        <f t="shared" si="8"/>
        <v>0</v>
      </c>
      <c r="D102" s="58">
        <f t="shared" si="2"/>
        <v>0</v>
      </c>
      <c r="E102" s="41">
        <f t="shared" si="9"/>
        <v>0</v>
      </c>
      <c r="F102" s="43">
        <f t="shared" si="3"/>
        <v>0</v>
      </c>
      <c r="G102" s="43">
        <f t="shared" si="4"/>
        <v>0</v>
      </c>
      <c r="H102" s="40">
        <f t="shared" si="10"/>
        <v>0</v>
      </c>
      <c r="I102" s="92">
        <f t="shared" si="5"/>
        <v>0</v>
      </c>
      <c r="J102" s="93"/>
      <c r="K102"/>
      <c r="M102" s="63">
        <f>IF($B102&gt;0,SUM(F$44:F102),"")</f>
      </c>
      <c r="N102" s="64">
        <f>IF($B102&gt;0,SUM(G$44:G102),"")</f>
      </c>
      <c r="O102" s="64">
        <f t="shared" si="13"/>
      </c>
      <c r="R102" s="55"/>
      <c r="U102" s="49">
        <f t="shared" si="14"/>
        <v>64</v>
      </c>
      <c r="V102" s="51">
        <f t="shared" si="11"/>
        <v>696405.9699107407</v>
      </c>
      <c r="W102" s="50">
        <f t="shared" si="12"/>
        <v>202840.3960258385</v>
      </c>
      <c r="X102" s="50"/>
      <c r="Y102" s="51"/>
    </row>
    <row r="103" spans="2:25" ht="12.75">
      <c r="B103" s="37">
        <f t="shared" si="15"/>
        <v>0</v>
      </c>
      <c r="C103" s="57">
        <f t="shared" si="8"/>
        <v>0</v>
      </c>
      <c r="D103" s="58">
        <f t="shared" si="2"/>
        <v>0</v>
      </c>
      <c r="E103" s="41">
        <f t="shared" si="9"/>
        <v>0</v>
      </c>
      <c r="F103" s="43">
        <f t="shared" si="3"/>
        <v>0</v>
      </c>
      <c r="G103" s="43">
        <f t="shared" si="4"/>
        <v>0</v>
      </c>
      <c r="H103" s="40">
        <f t="shared" si="10"/>
        <v>0</v>
      </c>
      <c r="I103" s="92">
        <f t="shared" si="5"/>
        <v>0</v>
      </c>
      <c r="J103" s="93"/>
      <c r="K103"/>
      <c r="M103" s="63">
        <f>IF($B103&gt;0,SUM(F$44:F103),"")</f>
      </c>
      <c r="N103" s="64">
        <f>IF($B103&gt;0,SUM(G$44:G103),"")</f>
      </c>
      <c r="O103" s="64">
        <f t="shared" si="13"/>
      </c>
      <c r="R103" s="55"/>
      <c r="U103" s="49">
        <f t="shared" si="14"/>
        <v>64</v>
      </c>
      <c r="V103" s="51">
        <f t="shared" si="11"/>
        <v>696405.9699107407</v>
      </c>
      <c r="W103" s="50">
        <f t="shared" si="12"/>
        <v>202840.3960258385</v>
      </c>
      <c r="X103" s="50"/>
      <c r="Y103" s="51"/>
    </row>
    <row r="104" spans="2:25" ht="12.75">
      <c r="B104" s="37">
        <f t="shared" si="15"/>
        <v>0</v>
      </c>
      <c r="C104" s="57">
        <f t="shared" si="8"/>
        <v>0</v>
      </c>
      <c r="D104" s="58">
        <f t="shared" si="2"/>
        <v>0</v>
      </c>
      <c r="E104" s="41">
        <f t="shared" si="9"/>
        <v>0</v>
      </c>
      <c r="F104" s="43">
        <f t="shared" si="3"/>
        <v>0</v>
      </c>
      <c r="G104" s="43">
        <f t="shared" si="4"/>
        <v>0</v>
      </c>
      <c r="H104" s="40">
        <f t="shared" si="10"/>
        <v>0</v>
      </c>
      <c r="I104" s="92">
        <f t="shared" si="5"/>
        <v>0</v>
      </c>
      <c r="J104" s="93"/>
      <c r="K104"/>
      <c r="M104" s="63">
        <f>IF($B104&gt;0,SUM(F$44:F104),"")</f>
      </c>
      <c r="N104" s="64">
        <f>IF($B104&gt;0,SUM(G$44:G104),"")</f>
      </c>
      <c r="O104" s="64">
        <f t="shared" si="13"/>
      </c>
      <c r="R104" s="55"/>
      <c r="U104" s="49">
        <f t="shared" si="14"/>
        <v>64</v>
      </c>
      <c r="V104" s="51">
        <f t="shared" si="11"/>
        <v>696405.9699107407</v>
      </c>
      <c r="W104" s="50">
        <f t="shared" si="12"/>
        <v>202840.3960258385</v>
      </c>
      <c r="X104" s="50"/>
      <c r="Y104" s="51"/>
    </row>
    <row r="105" spans="2:25" ht="12.75">
      <c r="B105" s="37">
        <f t="shared" si="15"/>
        <v>0</v>
      </c>
      <c r="C105" s="57">
        <f t="shared" si="8"/>
        <v>0</v>
      </c>
      <c r="D105" s="58">
        <f t="shared" si="2"/>
        <v>0</v>
      </c>
      <c r="E105" s="41">
        <f t="shared" si="9"/>
        <v>0</v>
      </c>
      <c r="F105" s="43">
        <f t="shared" si="3"/>
        <v>0</v>
      </c>
      <c r="G105" s="43">
        <f t="shared" si="4"/>
        <v>0</v>
      </c>
      <c r="H105" s="40">
        <f t="shared" si="10"/>
        <v>0</v>
      </c>
      <c r="I105" s="92">
        <f t="shared" si="5"/>
        <v>0</v>
      </c>
      <c r="J105" s="93"/>
      <c r="K105"/>
      <c r="M105" s="63">
        <f>IF($B105&gt;0,SUM(F$44:F105),"")</f>
      </c>
      <c r="N105" s="64">
        <f>IF($B105&gt;0,SUM(G$44:G105),"")</f>
      </c>
      <c r="O105" s="64">
        <f t="shared" si="13"/>
      </c>
      <c r="R105" s="55"/>
      <c r="U105" s="49">
        <f t="shared" si="14"/>
        <v>64</v>
      </c>
      <c r="V105" s="51">
        <f t="shared" si="11"/>
        <v>696405.9699107407</v>
      </c>
      <c r="W105" s="50">
        <f t="shared" si="12"/>
        <v>202840.3960258385</v>
      </c>
      <c r="X105" s="50"/>
      <c r="Y105" s="51"/>
    </row>
    <row r="106" spans="2:25" ht="12.75">
      <c r="B106" s="37">
        <f t="shared" si="15"/>
        <v>0</v>
      </c>
      <c r="C106" s="57">
        <f t="shared" si="8"/>
        <v>0</v>
      </c>
      <c r="D106" s="58">
        <f t="shared" si="2"/>
        <v>0</v>
      </c>
      <c r="E106" s="41">
        <f t="shared" si="9"/>
        <v>0</v>
      </c>
      <c r="F106" s="43">
        <f t="shared" si="3"/>
        <v>0</v>
      </c>
      <c r="G106" s="43">
        <f t="shared" si="4"/>
        <v>0</v>
      </c>
      <c r="H106" s="40">
        <f t="shared" si="10"/>
        <v>0</v>
      </c>
      <c r="I106" s="92">
        <f t="shared" si="5"/>
        <v>0</v>
      </c>
      <c r="J106" s="93"/>
      <c r="K106"/>
      <c r="M106" s="63">
        <f>IF($B106&gt;0,SUM(F$44:F106),"")</f>
      </c>
      <c r="N106" s="64">
        <f>IF($B106&gt;0,SUM(G$44:G106),"")</f>
      </c>
      <c r="O106" s="64">
        <f t="shared" si="13"/>
      </c>
      <c r="R106" s="55"/>
      <c r="U106" s="49">
        <f t="shared" si="14"/>
        <v>64</v>
      </c>
      <c r="V106" s="51">
        <f t="shared" si="11"/>
        <v>696405.9699107407</v>
      </c>
      <c r="W106" s="50">
        <f t="shared" si="12"/>
        <v>202840.3960258385</v>
      </c>
      <c r="X106" s="50"/>
      <c r="Y106" s="51"/>
    </row>
    <row r="107" spans="2:25" ht="12.75">
      <c r="B107" s="37">
        <f t="shared" si="15"/>
        <v>0</v>
      </c>
      <c r="C107" s="57">
        <f t="shared" si="8"/>
        <v>0</v>
      </c>
      <c r="D107" s="58">
        <f t="shared" si="2"/>
        <v>0</v>
      </c>
      <c r="E107" s="41">
        <f t="shared" si="9"/>
        <v>0</v>
      </c>
      <c r="F107" s="43">
        <f t="shared" si="3"/>
        <v>0</v>
      </c>
      <c r="G107" s="43">
        <f t="shared" si="4"/>
        <v>0</v>
      </c>
      <c r="H107" s="40">
        <f t="shared" si="10"/>
        <v>0</v>
      </c>
      <c r="I107" s="92">
        <f t="shared" si="5"/>
        <v>0</v>
      </c>
      <c r="J107" s="93"/>
      <c r="K107"/>
      <c r="M107" s="63">
        <f>IF($B107&gt;0,SUM(F$44:F107),"")</f>
      </c>
      <c r="N107" s="64">
        <f>IF($B107&gt;0,SUM(G$44:G107),"")</f>
      </c>
      <c r="O107" s="64">
        <f t="shared" si="13"/>
      </c>
      <c r="R107" s="55"/>
      <c r="U107" s="49">
        <f t="shared" si="14"/>
        <v>64</v>
      </c>
      <c r="V107" s="51">
        <f t="shared" si="11"/>
        <v>696405.9699107407</v>
      </c>
      <c r="W107" s="50">
        <f t="shared" si="12"/>
        <v>202840.3960258385</v>
      </c>
      <c r="X107" s="50"/>
      <c r="Y107" s="51"/>
    </row>
    <row r="108" spans="2:25" ht="12.75">
      <c r="B108" s="37">
        <f t="shared" si="15"/>
        <v>0</v>
      </c>
      <c r="C108" s="57">
        <f t="shared" si="8"/>
        <v>0</v>
      </c>
      <c r="D108" s="58">
        <f t="shared" si="2"/>
        <v>0</v>
      </c>
      <c r="E108" s="41">
        <f t="shared" si="9"/>
        <v>0</v>
      </c>
      <c r="F108" s="43">
        <f t="shared" si="3"/>
        <v>0</v>
      </c>
      <c r="G108" s="43">
        <f t="shared" si="4"/>
        <v>0</v>
      </c>
      <c r="H108" s="40">
        <f t="shared" si="10"/>
        <v>0</v>
      </c>
      <c r="I108" s="92">
        <f t="shared" si="5"/>
        <v>0</v>
      </c>
      <c r="J108" s="93"/>
      <c r="K108"/>
      <c r="M108" s="63">
        <f>IF($B108&gt;0,SUM(F$44:F108),"")</f>
      </c>
      <c r="N108" s="64">
        <f>IF($B108&gt;0,SUM(G$44:G108),"")</f>
      </c>
      <c r="O108" s="64">
        <f t="shared" si="13"/>
      </c>
      <c r="R108" s="55"/>
      <c r="U108" s="49">
        <f t="shared" si="14"/>
        <v>64</v>
      </c>
      <c r="V108" s="51">
        <f t="shared" si="11"/>
        <v>696405.9699107407</v>
      </c>
      <c r="W108" s="50">
        <f aca="true" t="shared" si="16" ref="W108:W139">IF(M108="",W107,M108)</f>
        <v>202840.3960258385</v>
      </c>
      <c r="X108" s="50"/>
      <c r="Y108" s="51"/>
    </row>
    <row r="109" spans="2:25" ht="12.75">
      <c r="B109" s="37">
        <f t="shared" si="15"/>
        <v>0</v>
      </c>
      <c r="C109" s="57">
        <f t="shared" si="8"/>
        <v>0</v>
      </c>
      <c r="D109" s="58">
        <f aca="true" t="shared" si="17" ref="D109:D172">$E$23*(B109&gt;0)</f>
        <v>0</v>
      </c>
      <c r="E109" s="41">
        <f t="shared" si="9"/>
        <v>0</v>
      </c>
      <c r="F109" s="43">
        <f aca="true" t="shared" si="18" ref="F109:F172">E109*$E$19</f>
        <v>0</v>
      </c>
      <c r="G109" s="43">
        <f aca="true" t="shared" si="19" ref="G109:G172">E109*$E$20*MIN($E$19,$E$21)</f>
        <v>0</v>
      </c>
      <c r="H109" s="40">
        <f t="shared" si="10"/>
        <v>0</v>
      </c>
      <c r="I109" s="92">
        <f aca="true" t="shared" si="20" ref="I109:I172">IF(B109&gt;0,I108+SUM(F109:H109),0)</f>
        <v>0</v>
      </c>
      <c r="J109" s="93"/>
      <c r="K109"/>
      <c r="M109" s="63">
        <f>IF($B109&gt;0,SUM(F$44:F109),"")</f>
      </c>
      <c r="N109" s="64">
        <f>IF($B109&gt;0,SUM(G$44:G109),"")</f>
      </c>
      <c r="O109" s="64">
        <f aca="true" t="shared" si="21" ref="O109:O140">IF($B109&gt;0,SUM(M109:N109),"")</f>
      </c>
      <c r="R109" s="55"/>
      <c r="U109" s="49">
        <f aca="true" t="shared" si="22" ref="U109:U140">IF(C109&gt;0,C109,U108)</f>
        <v>64</v>
      </c>
      <c r="V109" s="51">
        <f t="shared" si="11"/>
        <v>696405.9699107407</v>
      </c>
      <c r="W109" s="50">
        <f t="shared" si="16"/>
        <v>202840.3960258385</v>
      </c>
      <c r="X109" s="50"/>
      <c r="Y109" s="51"/>
    </row>
    <row r="110" spans="2:25" ht="12.75">
      <c r="B110" s="37">
        <f aca="true" t="shared" si="23" ref="B110:B141">(B109+1)*AND(B109&lt;$E$13,B109&lt;&gt;0)</f>
        <v>0</v>
      </c>
      <c r="C110" s="57">
        <f aca="true" t="shared" si="24" ref="C110:C173">(C109+1)*(B110&gt;0)</f>
        <v>0</v>
      </c>
      <c r="D110" s="58">
        <f t="shared" si="17"/>
        <v>0</v>
      </c>
      <c r="E110" s="41">
        <f aca="true" t="shared" si="25" ref="E110:E173">E109*(1+$E$17)*(B110&gt;0)</f>
        <v>0</v>
      </c>
      <c r="F110" s="43">
        <f t="shared" si="18"/>
        <v>0</v>
      </c>
      <c r="G110" s="43">
        <f t="shared" si="19"/>
        <v>0</v>
      </c>
      <c r="H110" s="40">
        <f aca="true" t="shared" si="26" ref="H110:H173">I109*$E$23*(B110&lt;&gt;0)</f>
        <v>0</v>
      </c>
      <c r="I110" s="92">
        <f t="shared" si="20"/>
        <v>0</v>
      </c>
      <c r="J110" s="93"/>
      <c r="K110"/>
      <c r="M110" s="63">
        <f>IF($B110&gt;0,SUM(F$44:F110),"")</f>
      </c>
      <c r="N110" s="64">
        <f>IF($B110&gt;0,SUM(G$44:G110),"")</f>
      </c>
      <c r="O110" s="64">
        <f t="shared" si="21"/>
      </c>
      <c r="R110" s="55"/>
      <c r="U110" s="49">
        <f t="shared" si="22"/>
        <v>64</v>
      </c>
      <c r="V110" s="51">
        <f aca="true" t="shared" si="27" ref="V110:V173">IF(U110=U109,V109,I110)</f>
        <v>696405.9699107407</v>
      </c>
      <c r="W110" s="50">
        <f t="shared" si="16"/>
        <v>202840.3960258385</v>
      </c>
      <c r="X110" s="50"/>
      <c r="Y110" s="51"/>
    </row>
    <row r="111" spans="2:25" ht="12.75">
      <c r="B111" s="37">
        <f t="shared" si="23"/>
        <v>0</v>
      </c>
      <c r="C111" s="57">
        <f t="shared" si="24"/>
        <v>0</v>
      </c>
      <c r="D111" s="58">
        <f t="shared" si="17"/>
        <v>0</v>
      </c>
      <c r="E111" s="41">
        <f t="shared" si="25"/>
        <v>0</v>
      </c>
      <c r="F111" s="43">
        <f t="shared" si="18"/>
        <v>0</v>
      </c>
      <c r="G111" s="43">
        <f t="shared" si="19"/>
        <v>0</v>
      </c>
      <c r="H111" s="40">
        <f t="shared" si="26"/>
        <v>0</v>
      </c>
      <c r="I111" s="92">
        <f t="shared" si="20"/>
        <v>0</v>
      </c>
      <c r="J111" s="93"/>
      <c r="K111"/>
      <c r="M111" s="63">
        <f>IF($B111&gt;0,SUM(F$44:F111),"")</f>
      </c>
      <c r="N111" s="64">
        <f>IF($B111&gt;0,SUM(G$44:G111),"")</f>
      </c>
      <c r="O111" s="64">
        <f t="shared" si="21"/>
      </c>
      <c r="R111" s="55"/>
      <c r="U111" s="49">
        <f t="shared" si="22"/>
        <v>64</v>
      </c>
      <c r="V111" s="51">
        <f t="shared" si="27"/>
        <v>696405.9699107407</v>
      </c>
      <c r="W111" s="50">
        <f t="shared" si="16"/>
        <v>202840.3960258385</v>
      </c>
      <c r="X111" s="50"/>
      <c r="Y111" s="51"/>
    </row>
    <row r="112" spans="2:25" ht="12.75">
      <c r="B112" s="37">
        <f t="shared" si="23"/>
        <v>0</v>
      </c>
      <c r="C112" s="57">
        <f t="shared" si="24"/>
        <v>0</v>
      </c>
      <c r="D112" s="58">
        <f t="shared" si="17"/>
        <v>0</v>
      </c>
      <c r="E112" s="41">
        <f t="shared" si="25"/>
        <v>0</v>
      </c>
      <c r="F112" s="43">
        <f t="shared" si="18"/>
        <v>0</v>
      </c>
      <c r="G112" s="43">
        <f t="shared" si="19"/>
        <v>0</v>
      </c>
      <c r="H112" s="40">
        <f t="shared" si="26"/>
        <v>0</v>
      </c>
      <c r="I112" s="92">
        <f t="shared" si="20"/>
        <v>0</v>
      </c>
      <c r="J112" s="93"/>
      <c r="K112"/>
      <c r="M112" s="63">
        <f>IF($B112&gt;0,SUM(F$44:F112),"")</f>
      </c>
      <c r="N112" s="64">
        <f>IF($B112&gt;0,SUM(G$44:G112),"")</f>
      </c>
      <c r="O112" s="64">
        <f t="shared" si="21"/>
      </c>
      <c r="R112" s="55"/>
      <c r="U112" s="49">
        <f t="shared" si="22"/>
        <v>64</v>
      </c>
      <c r="V112" s="51">
        <f t="shared" si="27"/>
        <v>696405.9699107407</v>
      </c>
      <c r="W112" s="50">
        <f t="shared" si="16"/>
        <v>202840.3960258385</v>
      </c>
      <c r="X112" s="50"/>
      <c r="Y112" s="51"/>
    </row>
    <row r="113" spans="2:25" ht="12.75">
      <c r="B113" s="37">
        <f t="shared" si="23"/>
        <v>0</v>
      </c>
      <c r="C113" s="57">
        <f t="shared" si="24"/>
        <v>0</v>
      </c>
      <c r="D113" s="58">
        <f t="shared" si="17"/>
        <v>0</v>
      </c>
      <c r="E113" s="41">
        <f t="shared" si="25"/>
        <v>0</v>
      </c>
      <c r="F113" s="43">
        <f t="shared" si="18"/>
        <v>0</v>
      </c>
      <c r="G113" s="43">
        <f t="shared" si="19"/>
        <v>0</v>
      </c>
      <c r="H113" s="40">
        <f t="shared" si="26"/>
        <v>0</v>
      </c>
      <c r="I113" s="92">
        <f t="shared" si="20"/>
        <v>0</v>
      </c>
      <c r="J113" s="93"/>
      <c r="K113"/>
      <c r="M113" s="63">
        <f>IF($B113&gt;0,SUM(F$44:F113),"")</f>
      </c>
      <c r="N113" s="64">
        <f>IF($B113&gt;0,SUM(G$44:G113),"")</f>
      </c>
      <c r="O113" s="64">
        <f t="shared" si="21"/>
      </c>
      <c r="R113" s="55"/>
      <c r="U113" s="49">
        <f t="shared" si="22"/>
        <v>64</v>
      </c>
      <c r="V113" s="51">
        <f t="shared" si="27"/>
        <v>696405.9699107407</v>
      </c>
      <c r="W113" s="50">
        <f t="shared" si="16"/>
        <v>202840.3960258385</v>
      </c>
      <c r="X113" s="50"/>
      <c r="Y113" s="51"/>
    </row>
    <row r="114" spans="2:25" ht="12.75">
      <c r="B114" s="37">
        <f t="shared" si="23"/>
        <v>0</v>
      </c>
      <c r="C114" s="57">
        <f t="shared" si="24"/>
        <v>0</v>
      </c>
      <c r="D114" s="58">
        <f t="shared" si="17"/>
        <v>0</v>
      </c>
      <c r="E114" s="41">
        <f t="shared" si="25"/>
        <v>0</v>
      </c>
      <c r="F114" s="43">
        <f t="shared" si="18"/>
        <v>0</v>
      </c>
      <c r="G114" s="43">
        <f t="shared" si="19"/>
        <v>0</v>
      </c>
      <c r="H114" s="40">
        <f t="shared" si="26"/>
        <v>0</v>
      </c>
      <c r="I114" s="92">
        <f t="shared" si="20"/>
        <v>0</v>
      </c>
      <c r="J114" s="93"/>
      <c r="K114"/>
      <c r="M114" s="63">
        <f>IF($B114&gt;0,SUM(F$44:F114),"")</f>
      </c>
      <c r="N114" s="64">
        <f>IF($B114&gt;0,SUM(G$44:G114),"")</f>
      </c>
      <c r="O114" s="64">
        <f t="shared" si="21"/>
      </c>
      <c r="R114" s="55"/>
      <c r="U114" s="49">
        <f t="shared" si="22"/>
        <v>64</v>
      </c>
      <c r="V114" s="51">
        <f t="shared" si="27"/>
        <v>696405.9699107407</v>
      </c>
      <c r="W114" s="50">
        <f t="shared" si="16"/>
        <v>202840.3960258385</v>
      </c>
      <c r="X114" s="50"/>
      <c r="Y114" s="51"/>
    </row>
    <row r="115" spans="2:25" ht="12.75">
      <c r="B115" s="37">
        <f t="shared" si="23"/>
        <v>0</v>
      </c>
      <c r="C115" s="57">
        <f t="shared" si="24"/>
        <v>0</v>
      </c>
      <c r="D115" s="58">
        <f t="shared" si="17"/>
        <v>0</v>
      </c>
      <c r="E115" s="41">
        <f t="shared" si="25"/>
        <v>0</v>
      </c>
      <c r="F115" s="43">
        <f t="shared" si="18"/>
        <v>0</v>
      </c>
      <c r="G115" s="43">
        <f t="shared" si="19"/>
        <v>0</v>
      </c>
      <c r="H115" s="40">
        <f t="shared" si="26"/>
        <v>0</v>
      </c>
      <c r="I115" s="92">
        <f t="shared" si="20"/>
        <v>0</v>
      </c>
      <c r="J115" s="93"/>
      <c r="K115"/>
      <c r="M115" s="63">
        <f>IF($B115&gt;0,SUM(F$44:F115),"")</f>
      </c>
      <c r="N115" s="64">
        <f>IF($B115&gt;0,SUM(G$44:G115),"")</f>
      </c>
      <c r="O115" s="64">
        <f t="shared" si="21"/>
      </c>
      <c r="R115" s="55"/>
      <c r="U115" s="49">
        <f t="shared" si="22"/>
        <v>64</v>
      </c>
      <c r="V115" s="51">
        <f t="shared" si="27"/>
        <v>696405.9699107407</v>
      </c>
      <c r="W115" s="50">
        <f t="shared" si="16"/>
        <v>202840.3960258385</v>
      </c>
      <c r="X115" s="50"/>
      <c r="Y115" s="51"/>
    </row>
    <row r="116" spans="2:25" ht="12.75">
      <c r="B116" s="37">
        <f t="shared" si="23"/>
        <v>0</v>
      </c>
      <c r="C116" s="57">
        <f t="shared" si="24"/>
        <v>0</v>
      </c>
      <c r="D116" s="58">
        <f t="shared" si="17"/>
        <v>0</v>
      </c>
      <c r="E116" s="41">
        <f t="shared" si="25"/>
        <v>0</v>
      </c>
      <c r="F116" s="43">
        <f t="shared" si="18"/>
        <v>0</v>
      </c>
      <c r="G116" s="43">
        <f t="shared" si="19"/>
        <v>0</v>
      </c>
      <c r="H116" s="40">
        <f t="shared" si="26"/>
        <v>0</v>
      </c>
      <c r="I116" s="92">
        <f t="shared" si="20"/>
        <v>0</v>
      </c>
      <c r="J116" s="93"/>
      <c r="K116"/>
      <c r="M116" s="63">
        <f>IF($B116&gt;0,SUM(F$44:F116),"")</f>
      </c>
      <c r="N116" s="64">
        <f>IF($B116&gt;0,SUM(G$44:G116),"")</f>
      </c>
      <c r="O116" s="64">
        <f t="shared" si="21"/>
      </c>
      <c r="R116" s="55"/>
      <c r="U116" s="49">
        <f t="shared" si="22"/>
        <v>64</v>
      </c>
      <c r="V116" s="51">
        <f t="shared" si="27"/>
        <v>696405.9699107407</v>
      </c>
      <c r="W116" s="50">
        <f t="shared" si="16"/>
        <v>202840.3960258385</v>
      </c>
      <c r="X116" s="50"/>
      <c r="Y116" s="51"/>
    </row>
    <row r="117" spans="2:25" ht="12.75">
      <c r="B117" s="37">
        <f t="shared" si="23"/>
        <v>0</v>
      </c>
      <c r="C117" s="57">
        <f t="shared" si="24"/>
        <v>0</v>
      </c>
      <c r="D117" s="58">
        <f t="shared" si="17"/>
        <v>0</v>
      </c>
      <c r="E117" s="41">
        <f t="shared" si="25"/>
        <v>0</v>
      </c>
      <c r="F117" s="43">
        <f t="shared" si="18"/>
        <v>0</v>
      </c>
      <c r="G117" s="43">
        <f t="shared" si="19"/>
        <v>0</v>
      </c>
      <c r="H117" s="40">
        <f t="shared" si="26"/>
        <v>0</v>
      </c>
      <c r="I117" s="92">
        <f t="shared" si="20"/>
        <v>0</v>
      </c>
      <c r="J117" s="93"/>
      <c r="K117"/>
      <c r="M117" s="63">
        <f>IF($B117&gt;0,SUM(F$44:F117),"")</f>
      </c>
      <c r="N117" s="64">
        <f>IF($B117&gt;0,SUM(G$44:G117),"")</f>
      </c>
      <c r="O117" s="64">
        <f t="shared" si="21"/>
      </c>
      <c r="R117" s="55"/>
      <c r="U117" s="49">
        <f t="shared" si="22"/>
        <v>64</v>
      </c>
      <c r="V117" s="51">
        <f t="shared" si="27"/>
        <v>696405.9699107407</v>
      </c>
      <c r="W117" s="50">
        <f t="shared" si="16"/>
        <v>202840.3960258385</v>
      </c>
      <c r="X117" s="50"/>
      <c r="Y117" s="51"/>
    </row>
    <row r="118" spans="2:25" ht="12.75">
      <c r="B118" s="37">
        <f t="shared" si="23"/>
        <v>0</v>
      </c>
      <c r="C118" s="57">
        <f t="shared" si="24"/>
        <v>0</v>
      </c>
      <c r="D118" s="58">
        <f t="shared" si="17"/>
        <v>0</v>
      </c>
      <c r="E118" s="41">
        <f t="shared" si="25"/>
        <v>0</v>
      </c>
      <c r="F118" s="43">
        <f t="shared" si="18"/>
        <v>0</v>
      </c>
      <c r="G118" s="43">
        <f t="shared" si="19"/>
        <v>0</v>
      </c>
      <c r="H118" s="40">
        <f t="shared" si="26"/>
        <v>0</v>
      </c>
      <c r="I118" s="92">
        <f t="shared" si="20"/>
        <v>0</v>
      </c>
      <c r="J118" s="93"/>
      <c r="K118"/>
      <c r="M118" s="63">
        <f>IF($B118&gt;0,SUM(F$44:F118),"")</f>
      </c>
      <c r="N118" s="64">
        <f>IF($B118&gt;0,SUM(G$44:G118),"")</f>
      </c>
      <c r="O118" s="64">
        <f t="shared" si="21"/>
      </c>
      <c r="R118" s="55"/>
      <c r="U118" s="49">
        <f t="shared" si="22"/>
        <v>64</v>
      </c>
      <c r="V118" s="51">
        <f t="shared" si="27"/>
        <v>696405.9699107407</v>
      </c>
      <c r="W118" s="50">
        <f t="shared" si="16"/>
        <v>202840.3960258385</v>
      </c>
      <c r="X118" s="50"/>
      <c r="Y118" s="51"/>
    </row>
    <row r="119" spans="2:25" ht="12.75">
      <c r="B119" s="37">
        <f t="shared" si="23"/>
        <v>0</v>
      </c>
      <c r="C119" s="57">
        <f t="shared" si="24"/>
        <v>0</v>
      </c>
      <c r="D119" s="58">
        <f t="shared" si="17"/>
        <v>0</v>
      </c>
      <c r="E119" s="41">
        <f t="shared" si="25"/>
        <v>0</v>
      </c>
      <c r="F119" s="43">
        <f t="shared" si="18"/>
        <v>0</v>
      </c>
      <c r="G119" s="43">
        <f t="shared" si="19"/>
        <v>0</v>
      </c>
      <c r="H119" s="40">
        <f t="shared" si="26"/>
        <v>0</v>
      </c>
      <c r="I119" s="92">
        <f t="shared" si="20"/>
        <v>0</v>
      </c>
      <c r="J119" s="93"/>
      <c r="K119"/>
      <c r="M119" s="63">
        <f>IF($B119&gt;0,SUM(F$44:F119),"")</f>
      </c>
      <c r="N119" s="64">
        <f>IF($B119&gt;0,SUM(G$44:G119),"")</f>
      </c>
      <c r="O119" s="64">
        <f t="shared" si="21"/>
      </c>
      <c r="R119" s="55"/>
      <c r="U119" s="49">
        <f t="shared" si="22"/>
        <v>64</v>
      </c>
      <c r="V119" s="51">
        <f t="shared" si="27"/>
        <v>696405.9699107407</v>
      </c>
      <c r="W119" s="50">
        <f t="shared" si="16"/>
        <v>202840.3960258385</v>
      </c>
      <c r="X119" s="50"/>
      <c r="Y119" s="51"/>
    </row>
    <row r="120" spans="2:25" ht="12.75">
      <c r="B120" s="37">
        <f t="shared" si="23"/>
        <v>0</v>
      </c>
      <c r="C120" s="57">
        <f t="shared" si="24"/>
        <v>0</v>
      </c>
      <c r="D120" s="58">
        <f t="shared" si="17"/>
        <v>0</v>
      </c>
      <c r="E120" s="41">
        <f t="shared" si="25"/>
        <v>0</v>
      </c>
      <c r="F120" s="43">
        <f t="shared" si="18"/>
        <v>0</v>
      </c>
      <c r="G120" s="43">
        <f t="shared" si="19"/>
        <v>0</v>
      </c>
      <c r="H120" s="40">
        <f t="shared" si="26"/>
        <v>0</v>
      </c>
      <c r="I120" s="92">
        <f t="shared" si="20"/>
        <v>0</v>
      </c>
      <c r="J120" s="93"/>
      <c r="K120"/>
      <c r="M120" s="63">
        <f>IF($B120&gt;0,SUM(F$44:F120),"")</f>
      </c>
      <c r="N120" s="64">
        <f>IF($B120&gt;0,SUM(G$44:G120),"")</f>
      </c>
      <c r="O120" s="64">
        <f t="shared" si="21"/>
      </c>
      <c r="R120" s="55"/>
      <c r="U120" s="49">
        <f t="shared" si="22"/>
        <v>64</v>
      </c>
      <c r="V120" s="51">
        <f t="shared" si="27"/>
        <v>696405.9699107407</v>
      </c>
      <c r="W120" s="50">
        <f t="shared" si="16"/>
        <v>202840.3960258385</v>
      </c>
      <c r="X120" s="50"/>
      <c r="Y120" s="51"/>
    </row>
    <row r="121" spans="2:25" ht="12.75">
      <c r="B121" s="37">
        <f t="shared" si="23"/>
        <v>0</v>
      </c>
      <c r="C121" s="57">
        <f t="shared" si="24"/>
        <v>0</v>
      </c>
      <c r="D121" s="58">
        <f t="shared" si="17"/>
        <v>0</v>
      </c>
      <c r="E121" s="41">
        <f t="shared" si="25"/>
        <v>0</v>
      </c>
      <c r="F121" s="43">
        <f t="shared" si="18"/>
        <v>0</v>
      </c>
      <c r="G121" s="43">
        <f t="shared" si="19"/>
        <v>0</v>
      </c>
      <c r="H121" s="40">
        <f t="shared" si="26"/>
        <v>0</v>
      </c>
      <c r="I121" s="92">
        <f t="shared" si="20"/>
        <v>0</v>
      </c>
      <c r="J121" s="93"/>
      <c r="K121"/>
      <c r="M121" s="63">
        <f>IF($B121&gt;0,SUM(F$44:F121),"")</f>
      </c>
      <c r="N121" s="64">
        <f>IF($B121&gt;0,SUM(G$44:G121),"")</f>
      </c>
      <c r="O121" s="64">
        <f t="shared" si="21"/>
      </c>
      <c r="R121" s="55"/>
      <c r="U121" s="49">
        <f t="shared" si="22"/>
        <v>64</v>
      </c>
      <c r="V121" s="51">
        <f t="shared" si="27"/>
        <v>696405.9699107407</v>
      </c>
      <c r="W121" s="50">
        <f t="shared" si="16"/>
        <v>202840.3960258385</v>
      </c>
      <c r="X121" s="50"/>
      <c r="Y121" s="51"/>
    </row>
    <row r="122" spans="2:25" ht="12.75">
      <c r="B122" s="37">
        <f t="shared" si="23"/>
        <v>0</v>
      </c>
      <c r="C122" s="57">
        <f t="shared" si="24"/>
        <v>0</v>
      </c>
      <c r="D122" s="58">
        <f t="shared" si="17"/>
        <v>0</v>
      </c>
      <c r="E122" s="41">
        <f t="shared" si="25"/>
        <v>0</v>
      </c>
      <c r="F122" s="43">
        <f t="shared" si="18"/>
        <v>0</v>
      </c>
      <c r="G122" s="43">
        <f t="shared" si="19"/>
        <v>0</v>
      </c>
      <c r="H122" s="40">
        <f t="shared" si="26"/>
        <v>0</v>
      </c>
      <c r="I122" s="92">
        <f t="shared" si="20"/>
        <v>0</v>
      </c>
      <c r="J122" s="93"/>
      <c r="K122"/>
      <c r="M122" s="63">
        <f>IF($B122&gt;0,SUM(F$44:F122),"")</f>
      </c>
      <c r="N122" s="64">
        <f>IF($B122&gt;0,SUM(G$44:G122),"")</f>
      </c>
      <c r="O122" s="64">
        <f t="shared" si="21"/>
      </c>
      <c r="R122" s="55"/>
      <c r="U122" s="49">
        <f t="shared" si="22"/>
        <v>64</v>
      </c>
      <c r="V122" s="51">
        <f t="shared" si="27"/>
        <v>696405.9699107407</v>
      </c>
      <c r="W122" s="50">
        <f t="shared" si="16"/>
        <v>202840.3960258385</v>
      </c>
      <c r="X122" s="50"/>
      <c r="Y122" s="51"/>
    </row>
    <row r="123" spans="2:25" ht="12.75">
      <c r="B123" s="37">
        <f t="shared" si="23"/>
        <v>0</v>
      </c>
      <c r="C123" s="57">
        <f t="shared" si="24"/>
        <v>0</v>
      </c>
      <c r="D123" s="58">
        <f t="shared" si="17"/>
        <v>0</v>
      </c>
      <c r="E123" s="41">
        <f t="shared" si="25"/>
        <v>0</v>
      </c>
      <c r="F123" s="43">
        <f t="shared" si="18"/>
        <v>0</v>
      </c>
      <c r="G123" s="43">
        <f t="shared" si="19"/>
        <v>0</v>
      </c>
      <c r="H123" s="40">
        <f t="shared" si="26"/>
        <v>0</v>
      </c>
      <c r="I123" s="92">
        <f t="shared" si="20"/>
        <v>0</v>
      </c>
      <c r="J123" s="93"/>
      <c r="K123"/>
      <c r="M123" s="63">
        <f>IF($B123&gt;0,SUM(F$44:F123),"")</f>
      </c>
      <c r="N123" s="64">
        <f>IF($B123&gt;0,SUM(G$44:G123),"")</f>
      </c>
      <c r="O123" s="64">
        <f t="shared" si="21"/>
      </c>
      <c r="R123" s="55"/>
      <c r="U123" s="49">
        <f t="shared" si="22"/>
        <v>64</v>
      </c>
      <c r="V123" s="51">
        <f t="shared" si="27"/>
        <v>696405.9699107407</v>
      </c>
      <c r="W123" s="50">
        <f t="shared" si="16"/>
        <v>202840.3960258385</v>
      </c>
      <c r="X123" s="50"/>
      <c r="Y123" s="51"/>
    </row>
    <row r="124" spans="2:25" ht="12.75">
      <c r="B124" s="37">
        <f t="shared" si="23"/>
        <v>0</v>
      </c>
      <c r="C124" s="57">
        <f t="shared" si="24"/>
        <v>0</v>
      </c>
      <c r="D124" s="58">
        <f t="shared" si="17"/>
        <v>0</v>
      </c>
      <c r="E124" s="41">
        <f t="shared" si="25"/>
        <v>0</v>
      </c>
      <c r="F124" s="43">
        <f t="shared" si="18"/>
        <v>0</v>
      </c>
      <c r="G124" s="43">
        <f t="shared" si="19"/>
        <v>0</v>
      </c>
      <c r="H124" s="40">
        <f t="shared" si="26"/>
        <v>0</v>
      </c>
      <c r="I124" s="92">
        <f t="shared" si="20"/>
        <v>0</v>
      </c>
      <c r="J124" s="93"/>
      <c r="K124"/>
      <c r="M124" s="63">
        <f>IF($B124&gt;0,SUM(F$44:F124),"")</f>
      </c>
      <c r="N124" s="64">
        <f>IF($B124&gt;0,SUM(G$44:G124),"")</f>
      </c>
      <c r="O124" s="64">
        <f t="shared" si="21"/>
      </c>
      <c r="R124" s="55"/>
      <c r="U124" s="49">
        <f t="shared" si="22"/>
        <v>64</v>
      </c>
      <c r="V124" s="51">
        <f t="shared" si="27"/>
        <v>696405.9699107407</v>
      </c>
      <c r="W124" s="50">
        <f t="shared" si="16"/>
        <v>202840.3960258385</v>
      </c>
      <c r="X124" s="50"/>
      <c r="Y124" s="51"/>
    </row>
    <row r="125" spans="2:25" ht="12.75">
      <c r="B125" s="37">
        <f t="shared" si="23"/>
        <v>0</v>
      </c>
      <c r="C125" s="57">
        <f t="shared" si="24"/>
        <v>0</v>
      </c>
      <c r="D125" s="58">
        <f t="shared" si="17"/>
        <v>0</v>
      </c>
      <c r="E125" s="41">
        <f t="shared" si="25"/>
        <v>0</v>
      </c>
      <c r="F125" s="43">
        <f t="shared" si="18"/>
        <v>0</v>
      </c>
      <c r="G125" s="43">
        <f t="shared" si="19"/>
        <v>0</v>
      </c>
      <c r="H125" s="40">
        <f t="shared" si="26"/>
        <v>0</v>
      </c>
      <c r="I125" s="92">
        <f t="shared" si="20"/>
        <v>0</v>
      </c>
      <c r="J125" s="93"/>
      <c r="K125"/>
      <c r="M125" s="63">
        <f>IF($B125&gt;0,SUM(F$44:F125),"")</f>
      </c>
      <c r="N125" s="64">
        <f>IF($B125&gt;0,SUM(G$44:G125),"")</f>
      </c>
      <c r="O125" s="64">
        <f t="shared" si="21"/>
      </c>
      <c r="R125" s="55"/>
      <c r="U125" s="49">
        <f t="shared" si="22"/>
        <v>64</v>
      </c>
      <c r="V125" s="51">
        <f t="shared" si="27"/>
        <v>696405.9699107407</v>
      </c>
      <c r="W125" s="50">
        <f t="shared" si="16"/>
        <v>202840.3960258385</v>
      </c>
      <c r="X125" s="50"/>
      <c r="Y125" s="51"/>
    </row>
    <row r="126" spans="2:25" ht="12.75">
      <c r="B126" s="37">
        <f t="shared" si="23"/>
        <v>0</v>
      </c>
      <c r="C126" s="57">
        <f t="shared" si="24"/>
        <v>0</v>
      </c>
      <c r="D126" s="58">
        <f t="shared" si="17"/>
        <v>0</v>
      </c>
      <c r="E126" s="41">
        <f t="shared" si="25"/>
        <v>0</v>
      </c>
      <c r="F126" s="43">
        <f t="shared" si="18"/>
        <v>0</v>
      </c>
      <c r="G126" s="43">
        <f t="shared" si="19"/>
        <v>0</v>
      </c>
      <c r="H126" s="40">
        <f t="shared" si="26"/>
        <v>0</v>
      </c>
      <c r="I126" s="92">
        <f t="shared" si="20"/>
        <v>0</v>
      </c>
      <c r="J126" s="93"/>
      <c r="K126"/>
      <c r="M126" s="63">
        <f>IF($B126&gt;0,SUM(F$44:F126),"")</f>
      </c>
      <c r="N126" s="64">
        <f>IF($B126&gt;0,SUM(G$44:G126),"")</f>
      </c>
      <c r="O126" s="64">
        <f t="shared" si="21"/>
      </c>
      <c r="R126" s="55"/>
      <c r="U126" s="49">
        <f t="shared" si="22"/>
        <v>64</v>
      </c>
      <c r="V126" s="51">
        <f t="shared" si="27"/>
        <v>696405.9699107407</v>
      </c>
      <c r="W126" s="50">
        <f t="shared" si="16"/>
        <v>202840.3960258385</v>
      </c>
      <c r="X126" s="50"/>
      <c r="Y126" s="51"/>
    </row>
    <row r="127" spans="2:25" ht="12.75">
      <c r="B127" s="37">
        <f t="shared" si="23"/>
        <v>0</v>
      </c>
      <c r="C127" s="57">
        <f t="shared" si="24"/>
        <v>0</v>
      </c>
      <c r="D127" s="58">
        <f t="shared" si="17"/>
        <v>0</v>
      </c>
      <c r="E127" s="41">
        <f t="shared" si="25"/>
        <v>0</v>
      </c>
      <c r="F127" s="43">
        <f t="shared" si="18"/>
        <v>0</v>
      </c>
      <c r="G127" s="43">
        <f t="shared" si="19"/>
        <v>0</v>
      </c>
      <c r="H127" s="40">
        <f t="shared" si="26"/>
        <v>0</v>
      </c>
      <c r="I127" s="92">
        <f t="shared" si="20"/>
        <v>0</v>
      </c>
      <c r="J127" s="93"/>
      <c r="K127"/>
      <c r="M127" s="63">
        <f>IF($B127&gt;0,SUM(F$44:F127),"")</f>
      </c>
      <c r="N127" s="64">
        <f>IF($B127&gt;0,SUM(G$44:G127),"")</f>
      </c>
      <c r="O127" s="64">
        <f t="shared" si="21"/>
      </c>
      <c r="R127" s="55"/>
      <c r="U127" s="49">
        <f t="shared" si="22"/>
        <v>64</v>
      </c>
      <c r="V127" s="51">
        <f t="shared" si="27"/>
        <v>696405.9699107407</v>
      </c>
      <c r="W127" s="50">
        <f t="shared" si="16"/>
        <v>202840.3960258385</v>
      </c>
      <c r="X127" s="50"/>
      <c r="Y127" s="51"/>
    </row>
    <row r="128" spans="2:25" ht="12.75">
      <c r="B128" s="37">
        <f t="shared" si="23"/>
        <v>0</v>
      </c>
      <c r="C128" s="57">
        <f t="shared" si="24"/>
        <v>0</v>
      </c>
      <c r="D128" s="58">
        <f t="shared" si="17"/>
        <v>0</v>
      </c>
      <c r="E128" s="41">
        <f t="shared" si="25"/>
        <v>0</v>
      </c>
      <c r="F128" s="43">
        <f t="shared" si="18"/>
        <v>0</v>
      </c>
      <c r="G128" s="43">
        <f t="shared" si="19"/>
        <v>0</v>
      </c>
      <c r="H128" s="40">
        <f t="shared" si="26"/>
        <v>0</v>
      </c>
      <c r="I128" s="92">
        <f t="shared" si="20"/>
        <v>0</v>
      </c>
      <c r="J128" s="93"/>
      <c r="K128"/>
      <c r="M128" s="63">
        <f>IF($B128&gt;0,SUM(F$44:F128),"")</f>
      </c>
      <c r="N128" s="64">
        <f>IF($B128&gt;0,SUM(G$44:G128),"")</f>
      </c>
      <c r="O128" s="64">
        <f t="shared" si="21"/>
      </c>
      <c r="R128" s="55"/>
      <c r="U128" s="49">
        <f t="shared" si="22"/>
        <v>64</v>
      </c>
      <c r="V128" s="51">
        <f t="shared" si="27"/>
        <v>696405.9699107407</v>
      </c>
      <c r="W128" s="50">
        <f t="shared" si="16"/>
        <v>202840.3960258385</v>
      </c>
      <c r="X128" s="50"/>
      <c r="Y128" s="51"/>
    </row>
    <row r="129" spans="2:25" ht="12.75">
      <c r="B129" s="37">
        <f t="shared" si="23"/>
        <v>0</v>
      </c>
      <c r="C129" s="57">
        <f t="shared" si="24"/>
        <v>0</v>
      </c>
      <c r="D129" s="58">
        <f t="shared" si="17"/>
        <v>0</v>
      </c>
      <c r="E129" s="41">
        <f t="shared" si="25"/>
        <v>0</v>
      </c>
      <c r="F129" s="43">
        <f t="shared" si="18"/>
        <v>0</v>
      </c>
      <c r="G129" s="43">
        <f t="shared" si="19"/>
        <v>0</v>
      </c>
      <c r="H129" s="40">
        <f t="shared" si="26"/>
        <v>0</v>
      </c>
      <c r="I129" s="92">
        <f t="shared" si="20"/>
        <v>0</v>
      </c>
      <c r="J129" s="93"/>
      <c r="K129"/>
      <c r="M129" s="63">
        <f>IF($B129&gt;0,SUM(F$44:F129),"")</f>
      </c>
      <c r="N129" s="64">
        <f>IF($B129&gt;0,SUM(G$44:G129),"")</f>
      </c>
      <c r="O129" s="64">
        <f t="shared" si="21"/>
      </c>
      <c r="R129" s="55"/>
      <c r="U129" s="49">
        <f t="shared" si="22"/>
        <v>64</v>
      </c>
      <c r="V129" s="51">
        <f t="shared" si="27"/>
        <v>696405.9699107407</v>
      </c>
      <c r="W129" s="50">
        <f t="shared" si="16"/>
        <v>202840.3960258385</v>
      </c>
      <c r="X129" s="50"/>
      <c r="Y129" s="51"/>
    </row>
    <row r="130" spans="2:25" ht="12.75">
      <c r="B130" s="37">
        <f t="shared" si="23"/>
        <v>0</v>
      </c>
      <c r="C130" s="57">
        <f t="shared" si="24"/>
        <v>0</v>
      </c>
      <c r="D130" s="58">
        <f t="shared" si="17"/>
        <v>0</v>
      </c>
      <c r="E130" s="41">
        <f t="shared" si="25"/>
        <v>0</v>
      </c>
      <c r="F130" s="43">
        <f t="shared" si="18"/>
        <v>0</v>
      </c>
      <c r="G130" s="43">
        <f t="shared" si="19"/>
        <v>0</v>
      </c>
      <c r="H130" s="40">
        <f t="shared" si="26"/>
        <v>0</v>
      </c>
      <c r="I130" s="92">
        <f t="shared" si="20"/>
        <v>0</v>
      </c>
      <c r="J130" s="93"/>
      <c r="K130"/>
      <c r="M130" s="63">
        <f>IF($B130&gt;0,SUM(F$44:F130),"")</f>
      </c>
      <c r="N130" s="64">
        <f>IF($B130&gt;0,SUM(G$44:G130),"")</f>
      </c>
      <c r="O130" s="64">
        <f t="shared" si="21"/>
      </c>
      <c r="R130" s="55"/>
      <c r="U130" s="49">
        <f t="shared" si="22"/>
        <v>64</v>
      </c>
      <c r="V130" s="51">
        <f t="shared" si="27"/>
        <v>696405.9699107407</v>
      </c>
      <c r="W130" s="50">
        <f t="shared" si="16"/>
        <v>202840.3960258385</v>
      </c>
      <c r="X130" s="50"/>
      <c r="Y130" s="51"/>
    </row>
    <row r="131" spans="2:25" ht="12.75">
      <c r="B131" s="37">
        <f t="shared" si="23"/>
        <v>0</v>
      </c>
      <c r="C131" s="57">
        <f t="shared" si="24"/>
        <v>0</v>
      </c>
      <c r="D131" s="58">
        <f t="shared" si="17"/>
        <v>0</v>
      </c>
      <c r="E131" s="41">
        <f t="shared" si="25"/>
        <v>0</v>
      </c>
      <c r="F131" s="43">
        <f t="shared" si="18"/>
        <v>0</v>
      </c>
      <c r="G131" s="43">
        <f t="shared" si="19"/>
        <v>0</v>
      </c>
      <c r="H131" s="40">
        <f t="shared" si="26"/>
        <v>0</v>
      </c>
      <c r="I131" s="92">
        <f t="shared" si="20"/>
        <v>0</v>
      </c>
      <c r="J131" s="93"/>
      <c r="K131"/>
      <c r="M131" s="63">
        <f>IF($B131&gt;0,SUM(F$44:F131),"")</f>
      </c>
      <c r="N131" s="64">
        <f>IF($B131&gt;0,SUM(G$44:G131),"")</f>
      </c>
      <c r="O131" s="64">
        <f t="shared" si="21"/>
      </c>
      <c r="R131" s="55"/>
      <c r="U131" s="49">
        <f t="shared" si="22"/>
        <v>64</v>
      </c>
      <c r="V131" s="51">
        <f t="shared" si="27"/>
        <v>696405.9699107407</v>
      </c>
      <c r="W131" s="50">
        <f t="shared" si="16"/>
        <v>202840.3960258385</v>
      </c>
      <c r="X131" s="50"/>
      <c r="Y131" s="51"/>
    </row>
    <row r="132" spans="2:25" ht="12.75">
      <c r="B132" s="37">
        <f t="shared" si="23"/>
        <v>0</v>
      </c>
      <c r="C132" s="57">
        <f t="shared" si="24"/>
        <v>0</v>
      </c>
      <c r="D132" s="58">
        <f t="shared" si="17"/>
        <v>0</v>
      </c>
      <c r="E132" s="41">
        <f t="shared" si="25"/>
        <v>0</v>
      </c>
      <c r="F132" s="43">
        <f t="shared" si="18"/>
        <v>0</v>
      </c>
      <c r="G132" s="43">
        <f t="shared" si="19"/>
        <v>0</v>
      </c>
      <c r="H132" s="40">
        <f t="shared" si="26"/>
        <v>0</v>
      </c>
      <c r="I132" s="92">
        <f t="shared" si="20"/>
        <v>0</v>
      </c>
      <c r="J132" s="93"/>
      <c r="K132"/>
      <c r="M132" s="63">
        <f>IF($B132&gt;0,SUM(F$44:F132),"")</f>
      </c>
      <c r="N132" s="64">
        <f>IF($B132&gt;0,SUM(G$44:G132),"")</f>
      </c>
      <c r="O132" s="64">
        <f t="shared" si="21"/>
      </c>
      <c r="R132" s="55"/>
      <c r="U132" s="49">
        <f t="shared" si="22"/>
        <v>64</v>
      </c>
      <c r="V132" s="51">
        <f t="shared" si="27"/>
        <v>696405.9699107407</v>
      </c>
      <c r="W132" s="50">
        <f t="shared" si="16"/>
        <v>202840.3960258385</v>
      </c>
      <c r="X132" s="50"/>
      <c r="Y132" s="51"/>
    </row>
    <row r="133" spans="2:25" ht="12.75">
      <c r="B133" s="37">
        <f t="shared" si="23"/>
        <v>0</v>
      </c>
      <c r="C133" s="57">
        <f t="shared" si="24"/>
        <v>0</v>
      </c>
      <c r="D133" s="58">
        <f t="shared" si="17"/>
        <v>0</v>
      </c>
      <c r="E133" s="41">
        <f t="shared" si="25"/>
        <v>0</v>
      </c>
      <c r="F133" s="43">
        <f t="shared" si="18"/>
        <v>0</v>
      </c>
      <c r="G133" s="43">
        <f t="shared" si="19"/>
        <v>0</v>
      </c>
      <c r="H133" s="40">
        <f t="shared" si="26"/>
        <v>0</v>
      </c>
      <c r="I133" s="92">
        <f t="shared" si="20"/>
        <v>0</v>
      </c>
      <c r="J133" s="93"/>
      <c r="K133"/>
      <c r="M133" s="63">
        <f>IF($B133&gt;0,SUM(F$44:F133),"")</f>
      </c>
      <c r="N133" s="64">
        <f>IF($B133&gt;0,SUM(G$44:G133),"")</f>
      </c>
      <c r="O133" s="64">
        <f t="shared" si="21"/>
      </c>
      <c r="R133" s="55"/>
      <c r="U133" s="49">
        <f t="shared" si="22"/>
        <v>64</v>
      </c>
      <c r="V133" s="51">
        <f t="shared" si="27"/>
        <v>696405.9699107407</v>
      </c>
      <c r="W133" s="50">
        <f t="shared" si="16"/>
        <v>202840.3960258385</v>
      </c>
      <c r="X133" s="50"/>
      <c r="Y133" s="51"/>
    </row>
    <row r="134" spans="2:25" ht="12.75">
      <c r="B134" s="37">
        <f t="shared" si="23"/>
        <v>0</v>
      </c>
      <c r="C134" s="57">
        <f t="shared" si="24"/>
        <v>0</v>
      </c>
      <c r="D134" s="58">
        <f t="shared" si="17"/>
        <v>0</v>
      </c>
      <c r="E134" s="41">
        <f t="shared" si="25"/>
        <v>0</v>
      </c>
      <c r="F134" s="43">
        <f t="shared" si="18"/>
        <v>0</v>
      </c>
      <c r="G134" s="43">
        <f t="shared" si="19"/>
        <v>0</v>
      </c>
      <c r="H134" s="40">
        <f t="shared" si="26"/>
        <v>0</v>
      </c>
      <c r="I134" s="92">
        <f t="shared" si="20"/>
        <v>0</v>
      </c>
      <c r="J134" s="93"/>
      <c r="K134"/>
      <c r="M134" s="63">
        <f>IF($B134&gt;0,SUM(F$44:F134),"")</f>
      </c>
      <c r="N134" s="64">
        <f>IF($B134&gt;0,SUM(G$44:G134),"")</f>
      </c>
      <c r="O134" s="64">
        <f t="shared" si="21"/>
      </c>
      <c r="R134" s="55"/>
      <c r="U134" s="49">
        <f t="shared" si="22"/>
        <v>64</v>
      </c>
      <c r="V134" s="51">
        <f t="shared" si="27"/>
        <v>696405.9699107407</v>
      </c>
      <c r="W134" s="50">
        <f t="shared" si="16"/>
        <v>202840.3960258385</v>
      </c>
      <c r="X134" s="50"/>
      <c r="Y134" s="51"/>
    </row>
    <row r="135" spans="2:25" ht="12.75">
      <c r="B135" s="37">
        <f t="shared" si="23"/>
        <v>0</v>
      </c>
      <c r="C135" s="57">
        <f t="shared" si="24"/>
        <v>0</v>
      </c>
      <c r="D135" s="58">
        <f t="shared" si="17"/>
        <v>0</v>
      </c>
      <c r="E135" s="41">
        <f t="shared" si="25"/>
        <v>0</v>
      </c>
      <c r="F135" s="43">
        <f t="shared" si="18"/>
        <v>0</v>
      </c>
      <c r="G135" s="43">
        <f t="shared" si="19"/>
        <v>0</v>
      </c>
      <c r="H135" s="40">
        <f t="shared" si="26"/>
        <v>0</v>
      </c>
      <c r="I135" s="92">
        <f t="shared" si="20"/>
        <v>0</v>
      </c>
      <c r="J135" s="93"/>
      <c r="K135"/>
      <c r="M135" s="63">
        <f>IF($B135&gt;0,SUM(F$44:F135),"")</f>
      </c>
      <c r="N135" s="64">
        <f>IF($B135&gt;0,SUM(G$44:G135),"")</f>
      </c>
      <c r="O135" s="64">
        <f t="shared" si="21"/>
      </c>
      <c r="R135" s="55"/>
      <c r="U135" s="49">
        <f t="shared" si="22"/>
        <v>64</v>
      </c>
      <c r="V135" s="51">
        <f t="shared" si="27"/>
        <v>696405.9699107407</v>
      </c>
      <c r="W135" s="50">
        <f t="shared" si="16"/>
        <v>202840.3960258385</v>
      </c>
      <c r="X135" s="50"/>
      <c r="Y135" s="51"/>
    </row>
    <row r="136" spans="2:25" ht="12.75">
      <c r="B136" s="37">
        <f t="shared" si="23"/>
        <v>0</v>
      </c>
      <c r="C136" s="57">
        <f t="shared" si="24"/>
        <v>0</v>
      </c>
      <c r="D136" s="58">
        <f t="shared" si="17"/>
        <v>0</v>
      </c>
      <c r="E136" s="41">
        <f t="shared" si="25"/>
        <v>0</v>
      </c>
      <c r="F136" s="43">
        <f t="shared" si="18"/>
        <v>0</v>
      </c>
      <c r="G136" s="43">
        <f t="shared" si="19"/>
        <v>0</v>
      </c>
      <c r="H136" s="40">
        <f t="shared" si="26"/>
        <v>0</v>
      </c>
      <c r="I136" s="92">
        <f t="shared" si="20"/>
        <v>0</v>
      </c>
      <c r="J136" s="93"/>
      <c r="K136"/>
      <c r="M136" s="63">
        <f>IF($B136&gt;0,SUM(F$44:F136),"")</f>
      </c>
      <c r="N136" s="64">
        <f>IF($B136&gt;0,SUM(G$44:G136),"")</f>
      </c>
      <c r="O136" s="64">
        <f t="shared" si="21"/>
      </c>
      <c r="R136" s="55"/>
      <c r="U136" s="49">
        <f t="shared" si="22"/>
        <v>64</v>
      </c>
      <c r="V136" s="51">
        <f t="shared" si="27"/>
        <v>696405.9699107407</v>
      </c>
      <c r="W136" s="50">
        <f t="shared" si="16"/>
        <v>202840.3960258385</v>
      </c>
      <c r="X136" s="50"/>
      <c r="Y136" s="51"/>
    </row>
    <row r="137" spans="2:25" ht="12.75">
      <c r="B137" s="37">
        <f t="shared" si="23"/>
        <v>0</v>
      </c>
      <c r="C137" s="57">
        <f t="shared" si="24"/>
        <v>0</v>
      </c>
      <c r="D137" s="58">
        <f t="shared" si="17"/>
        <v>0</v>
      </c>
      <c r="E137" s="41">
        <f t="shared" si="25"/>
        <v>0</v>
      </c>
      <c r="F137" s="43">
        <f t="shared" si="18"/>
        <v>0</v>
      </c>
      <c r="G137" s="43">
        <f t="shared" si="19"/>
        <v>0</v>
      </c>
      <c r="H137" s="40">
        <f t="shared" si="26"/>
        <v>0</v>
      </c>
      <c r="I137" s="92">
        <f t="shared" si="20"/>
        <v>0</v>
      </c>
      <c r="J137" s="93"/>
      <c r="K137"/>
      <c r="M137" s="63">
        <f>IF($B137&gt;0,SUM(F$44:F137),"")</f>
      </c>
      <c r="N137" s="64">
        <f>IF($B137&gt;0,SUM(G$44:G137),"")</f>
      </c>
      <c r="O137" s="64">
        <f t="shared" si="21"/>
      </c>
      <c r="R137" s="55"/>
      <c r="U137" s="49">
        <f t="shared" si="22"/>
        <v>64</v>
      </c>
      <c r="V137" s="51">
        <f t="shared" si="27"/>
        <v>696405.9699107407</v>
      </c>
      <c r="W137" s="50">
        <f t="shared" si="16"/>
        <v>202840.3960258385</v>
      </c>
      <c r="X137" s="50"/>
      <c r="Y137" s="51"/>
    </row>
    <row r="138" spans="2:25" ht="12.75">
      <c r="B138" s="37">
        <f t="shared" si="23"/>
        <v>0</v>
      </c>
      <c r="C138" s="57">
        <f t="shared" si="24"/>
        <v>0</v>
      </c>
      <c r="D138" s="58">
        <f t="shared" si="17"/>
        <v>0</v>
      </c>
      <c r="E138" s="41">
        <f t="shared" si="25"/>
        <v>0</v>
      </c>
      <c r="F138" s="43">
        <f t="shared" si="18"/>
        <v>0</v>
      </c>
      <c r="G138" s="43">
        <f t="shared" si="19"/>
        <v>0</v>
      </c>
      <c r="H138" s="40">
        <f t="shared" si="26"/>
        <v>0</v>
      </c>
      <c r="I138" s="92">
        <f t="shared" si="20"/>
        <v>0</v>
      </c>
      <c r="J138" s="93"/>
      <c r="K138"/>
      <c r="M138" s="63">
        <f>IF($B138&gt;0,SUM(F$44:F138),"")</f>
      </c>
      <c r="N138" s="64">
        <f>IF($B138&gt;0,SUM(G$44:G138),"")</f>
      </c>
      <c r="O138" s="64">
        <f t="shared" si="21"/>
      </c>
      <c r="R138" s="55"/>
      <c r="U138" s="49">
        <f t="shared" si="22"/>
        <v>64</v>
      </c>
      <c r="V138" s="51">
        <f t="shared" si="27"/>
        <v>696405.9699107407</v>
      </c>
      <c r="W138" s="50">
        <f t="shared" si="16"/>
        <v>202840.3960258385</v>
      </c>
      <c r="X138" s="50"/>
      <c r="Y138" s="51"/>
    </row>
    <row r="139" spans="2:25" ht="12.75">
      <c r="B139" s="37">
        <f t="shared" si="23"/>
        <v>0</v>
      </c>
      <c r="C139" s="57">
        <f t="shared" si="24"/>
        <v>0</v>
      </c>
      <c r="D139" s="58">
        <f t="shared" si="17"/>
        <v>0</v>
      </c>
      <c r="E139" s="41">
        <f t="shared" si="25"/>
        <v>0</v>
      </c>
      <c r="F139" s="43">
        <f t="shared" si="18"/>
        <v>0</v>
      </c>
      <c r="G139" s="43">
        <f t="shared" si="19"/>
        <v>0</v>
      </c>
      <c r="H139" s="40">
        <f t="shared" si="26"/>
        <v>0</v>
      </c>
      <c r="I139" s="92">
        <f t="shared" si="20"/>
        <v>0</v>
      </c>
      <c r="J139" s="93"/>
      <c r="K139"/>
      <c r="M139" s="63">
        <f>IF($B139&gt;0,SUM(F$44:F139),"")</f>
      </c>
      <c r="N139" s="64">
        <f>IF($B139&gt;0,SUM(G$44:G139),"")</f>
      </c>
      <c r="O139" s="64">
        <f t="shared" si="21"/>
      </c>
      <c r="R139" s="55"/>
      <c r="U139" s="49">
        <f t="shared" si="22"/>
        <v>64</v>
      </c>
      <c r="V139" s="51">
        <f t="shared" si="27"/>
        <v>696405.9699107407</v>
      </c>
      <c r="W139" s="50">
        <f t="shared" si="16"/>
        <v>202840.3960258385</v>
      </c>
      <c r="X139" s="50"/>
      <c r="Y139" s="51"/>
    </row>
    <row r="140" spans="2:25" ht="12.75">
      <c r="B140" s="37">
        <f t="shared" si="23"/>
        <v>0</v>
      </c>
      <c r="C140" s="57">
        <f t="shared" si="24"/>
        <v>0</v>
      </c>
      <c r="D140" s="58">
        <f t="shared" si="17"/>
        <v>0</v>
      </c>
      <c r="E140" s="41">
        <f t="shared" si="25"/>
        <v>0</v>
      </c>
      <c r="F140" s="43">
        <f t="shared" si="18"/>
        <v>0</v>
      </c>
      <c r="G140" s="43">
        <f t="shared" si="19"/>
        <v>0</v>
      </c>
      <c r="H140" s="40">
        <f t="shared" si="26"/>
        <v>0</v>
      </c>
      <c r="I140" s="92">
        <f t="shared" si="20"/>
        <v>0</v>
      </c>
      <c r="J140" s="93"/>
      <c r="K140"/>
      <c r="M140" s="63">
        <f>IF($B140&gt;0,SUM(F$44:F140),"")</f>
      </c>
      <c r="N140" s="64">
        <f>IF($B140&gt;0,SUM(G$44:G140),"")</f>
      </c>
      <c r="O140" s="64">
        <f t="shared" si="21"/>
      </c>
      <c r="R140" s="55"/>
      <c r="U140" s="49">
        <f t="shared" si="22"/>
        <v>64</v>
      </c>
      <c r="V140" s="51">
        <f t="shared" si="27"/>
        <v>696405.9699107407</v>
      </c>
      <c r="W140" s="50">
        <f aca="true" t="shared" si="28" ref="W140:W171">IF(M140="",W139,M140)</f>
        <v>202840.3960258385</v>
      </c>
      <c r="X140" s="50"/>
      <c r="Y140" s="51"/>
    </row>
    <row r="141" spans="2:25" ht="12.75">
      <c r="B141" s="37">
        <f t="shared" si="23"/>
        <v>0</v>
      </c>
      <c r="C141" s="57">
        <f t="shared" si="24"/>
        <v>0</v>
      </c>
      <c r="D141" s="58">
        <f t="shared" si="17"/>
        <v>0</v>
      </c>
      <c r="E141" s="41">
        <f t="shared" si="25"/>
        <v>0</v>
      </c>
      <c r="F141" s="43">
        <f t="shared" si="18"/>
        <v>0</v>
      </c>
      <c r="G141" s="43">
        <f t="shared" si="19"/>
        <v>0</v>
      </c>
      <c r="H141" s="40">
        <f t="shared" si="26"/>
        <v>0</v>
      </c>
      <c r="I141" s="92">
        <f t="shared" si="20"/>
        <v>0</v>
      </c>
      <c r="J141" s="93"/>
      <c r="K141"/>
      <c r="M141" s="63">
        <f>IF($B141&gt;0,SUM(F$44:F141),"")</f>
      </c>
      <c r="N141" s="64">
        <f>IF($B141&gt;0,SUM(G$44:G141),"")</f>
      </c>
      <c r="O141" s="64">
        <f aca="true" t="shared" si="29" ref="O141:O172">IF($B141&gt;0,SUM(M141:N141),"")</f>
      </c>
      <c r="R141" s="55"/>
      <c r="U141" s="49">
        <f aca="true" t="shared" si="30" ref="U141:U172">IF(C141&gt;0,C141,U140)</f>
        <v>64</v>
      </c>
      <c r="V141" s="51">
        <f t="shared" si="27"/>
        <v>696405.9699107407</v>
      </c>
      <c r="W141" s="50">
        <f t="shared" si="28"/>
        <v>202840.3960258385</v>
      </c>
      <c r="X141" s="50"/>
      <c r="Y141" s="51"/>
    </row>
    <row r="142" spans="2:25" ht="12.75">
      <c r="B142" s="37">
        <f aca="true" t="shared" si="31" ref="B142:B173">(B141+1)*AND(B141&lt;$E$13,B141&lt;&gt;0)</f>
        <v>0</v>
      </c>
      <c r="C142" s="57">
        <f t="shared" si="24"/>
        <v>0</v>
      </c>
      <c r="D142" s="58">
        <f t="shared" si="17"/>
        <v>0</v>
      </c>
      <c r="E142" s="41">
        <f t="shared" si="25"/>
        <v>0</v>
      </c>
      <c r="F142" s="43">
        <f t="shared" si="18"/>
        <v>0</v>
      </c>
      <c r="G142" s="43">
        <f t="shared" si="19"/>
        <v>0</v>
      </c>
      <c r="H142" s="40">
        <f t="shared" si="26"/>
        <v>0</v>
      </c>
      <c r="I142" s="92">
        <f t="shared" si="20"/>
        <v>0</v>
      </c>
      <c r="J142" s="93"/>
      <c r="K142"/>
      <c r="M142" s="63">
        <f>IF($B142&gt;0,SUM(F$44:F142),"")</f>
      </c>
      <c r="N142" s="64">
        <f>IF($B142&gt;0,SUM(G$44:G142),"")</f>
      </c>
      <c r="O142" s="64">
        <f t="shared" si="29"/>
      </c>
      <c r="R142" s="55"/>
      <c r="U142" s="49">
        <f t="shared" si="30"/>
        <v>64</v>
      </c>
      <c r="V142" s="51">
        <f t="shared" si="27"/>
        <v>696405.9699107407</v>
      </c>
      <c r="W142" s="50">
        <f t="shared" si="28"/>
        <v>202840.3960258385</v>
      </c>
      <c r="X142" s="50"/>
      <c r="Y142" s="51"/>
    </row>
    <row r="143" spans="2:25" ht="12.75">
      <c r="B143" s="37">
        <f t="shared" si="31"/>
        <v>0</v>
      </c>
      <c r="C143" s="57">
        <f t="shared" si="24"/>
        <v>0</v>
      </c>
      <c r="D143" s="58">
        <f t="shared" si="17"/>
        <v>0</v>
      </c>
      <c r="E143" s="41">
        <f t="shared" si="25"/>
        <v>0</v>
      </c>
      <c r="F143" s="43">
        <f t="shared" si="18"/>
        <v>0</v>
      </c>
      <c r="G143" s="43">
        <f t="shared" si="19"/>
        <v>0</v>
      </c>
      <c r="H143" s="40">
        <f t="shared" si="26"/>
        <v>0</v>
      </c>
      <c r="I143" s="92">
        <f t="shared" si="20"/>
        <v>0</v>
      </c>
      <c r="J143" s="93"/>
      <c r="K143"/>
      <c r="M143" s="63">
        <f>IF($B143&gt;0,SUM(F$44:F143),"")</f>
      </c>
      <c r="N143" s="64">
        <f>IF($B143&gt;0,SUM(G$44:G143),"")</f>
      </c>
      <c r="O143" s="64">
        <f t="shared" si="29"/>
      </c>
      <c r="R143" s="55"/>
      <c r="U143" s="49">
        <f t="shared" si="30"/>
        <v>64</v>
      </c>
      <c r="V143" s="51">
        <f t="shared" si="27"/>
        <v>696405.9699107407</v>
      </c>
      <c r="W143" s="50">
        <f t="shared" si="28"/>
        <v>202840.3960258385</v>
      </c>
      <c r="X143" s="50"/>
      <c r="Y143" s="51"/>
    </row>
    <row r="144" spans="2:25" ht="12.75">
      <c r="B144" s="37">
        <f t="shared" si="31"/>
        <v>0</v>
      </c>
      <c r="C144" s="57">
        <f t="shared" si="24"/>
        <v>0</v>
      </c>
      <c r="D144" s="58">
        <f t="shared" si="17"/>
        <v>0</v>
      </c>
      <c r="E144" s="41">
        <f t="shared" si="25"/>
        <v>0</v>
      </c>
      <c r="F144" s="43">
        <f t="shared" si="18"/>
        <v>0</v>
      </c>
      <c r="G144" s="43">
        <f t="shared" si="19"/>
        <v>0</v>
      </c>
      <c r="H144" s="40">
        <f t="shared" si="26"/>
        <v>0</v>
      </c>
      <c r="I144" s="92">
        <f t="shared" si="20"/>
        <v>0</v>
      </c>
      <c r="J144" s="93"/>
      <c r="K144"/>
      <c r="M144" s="63">
        <f>IF($B144&gt;0,SUM(F$44:F144),"")</f>
      </c>
      <c r="N144" s="64">
        <f>IF($B144&gt;0,SUM(G$44:G144),"")</f>
      </c>
      <c r="O144" s="64">
        <f t="shared" si="29"/>
      </c>
      <c r="R144" s="55"/>
      <c r="U144" s="49">
        <f t="shared" si="30"/>
        <v>64</v>
      </c>
      <c r="V144" s="51">
        <f t="shared" si="27"/>
        <v>696405.9699107407</v>
      </c>
      <c r="W144" s="50">
        <f t="shared" si="28"/>
        <v>202840.3960258385</v>
      </c>
      <c r="X144" s="50"/>
      <c r="Y144" s="51"/>
    </row>
    <row r="145" spans="2:25" ht="12.75">
      <c r="B145" s="37">
        <f t="shared" si="31"/>
        <v>0</v>
      </c>
      <c r="C145" s="57">
        <f t="shared" si="24"/>
        <v>0</v>
      </c>
      <c r="D145" s="58">
        <f t="shared" si="17"/>
        <v>0</v>
      </c>
      <c r="E145" s="41">
        <f t="shared" si="25"/>
        <v>0</v>
      </c>
      <c r="F145" s="43">
        <f t="shared" si="18"/>
        <v>0</v>
      </c>
      <c r="G145" s="43">
        <f t="shared" si="19"/>
        <v>0</v>
      </c>
      <c r="H145" s="40">
        <f t="shared" si="26"/>
        <v>0</v>
      </c>
      <c r="I145" s="92">
        <f t="shared" si="20"/>
        <v>0</v>
      </c>
      <c r="J145" s="93"/>
      <c r="K145"/>
      <c r="M145" s="63">
        <f>IF($B145&gt;0,SUM(F$44:F145),"")</f>
      </c>
      <c r="N145" s="64">
        <f>IF($B145&gt;0,SUM(G$44:G145),"")</f>
      </c>
      <c r="O145" s="64">
        <f t="shared" si="29"/>
      </c>
      <c r="R145" s="55"/>
      <c r="U145" s="49">
        <f t="shared" si="30"/>
        <v>64</v>
      </c>
      <c r="V145" s="51">
        <f t="shared" si="27"/>
        <v>696405.9699107407</v>
      </c>
      <c r="W145" s="50">
        <f t="shared" si="28"/>
        <v>202840.3960258385</v>
      </c>
      <c r="X145" s="50"/>
      <c r="Y145" s="51"/>
    </row>
    <row r="146" spans="2:25" ht="12.75">
      <c r="B146" s="37">
        <f t="shared" si="31"/>
        <v>0</v>
      </c>
      <c r="C146" s="57">
        <f t="shared" si="24"/>
        <v>0</v>
      </c>
      <c r="D146" s="58">
        <f t="shared" si="17"/>
        <v>0</v>
      </c>
      <c r="E146" s="41">
        <f t="shared" si="25"/>
        <v>0</v>
      </c>
      <c r="F146" s="43">
        <f t="shared" si="18"/>
        <v>0</v>
      </c>
      <c r="G146" s="43">
        <f t="shared" si="19"/>
        <v>0</v>
      </c>
      <c r="H146" s="40">
        <f t="shared" si="26"/>
        <v>0</v>
      </c>
      <c r="I146" s="92">
        <f t="shared" si="20"/>
        <v>0</v>
      </c>
      <c r="J146" s="93"/>
      <c r="K146"/>
      <c r="M146" s="63">
        <f>IF($B146&gt;0,SUM(F$44:F146),"")</f>
      </c>
      <c r="N146" s="64">
        <f>IF($B146&gt;0,SUM(G$44:G146),"")</f>
      </c>
      <c r="O146" s="64">
        <f t="shared" si="29"/>
      </c>
      <c r="R146" s="55"/>
      <c r="U146" s="49">
        <f t="shared" si="30"/>
        <v>64</v>
      </c>
      <c r="V146" s="51">
        <f t="shared" si="27"/>
        <v>696405.9699107407</v>
      </c>
      <c r="W146" s="50">
        <f t="shared" si="28"/>
        <v>202840.3960258385</v>
      </c>
      <c r="X146" s="50"/>
      <c r="Y146" s="51"/>
    </row>
    <row r="147" spans="2:25" ht="12.75">
      <c r="B147" s="37">
        <f t="shared" si="31"/>
        <v>0</v>
      </c>
      <c r="C147" s="57">
        <f t="shared" si="24"/>
        <v>0</v>
      </c>
      <c r="D147" s="58">
        <f t="shared" si="17"/>
        <v>0</v>
      </c>
      <c r="E147" s="41">
        <f t="shared" si="25"/>
        <v>0</v>
      </c>
      <c r="F147" s="43">
        <f t="shared" si="18"/>
        <v>0</v>
      </c>
      <c r="G147" s="43">
        <f t="shared" si="19"/>
        <v>0</v>
      </c>
      <c r="H147" s="40">
        <f t="shared" si="26"/>
        <v>0</v>
      </c>
      <c r="I147" s="92">
        <f t="shared" si="20"/>
        <v>0</v>
      </c>
      <c r="J147" s="93"/>
      <c r="K147"/>
      <c r="M147" s="63">
        <f>IF($B147&gt;0,SUM(F$44:F147),"")</f>
      </c>
      <c r="N147" s="64">
        <f>IF($B147&gt;0,SUM(G$44:G147),"")</f>
      </c>
      <c r="O147" s="64">
        <f t="shared" si="29"/>
      </c>
      <c r="R147" s="55"/>
      <c r="U147" s="49">
        <f t="shared" si="30"/>
        <v>64</v>
      </c>
      <c r="V147" s="51">
        <f t="shared" si="27"/>
        <v>696405.9699107407</v>
      </c>
      <c r="W147" s="50">
        <f t="shared" si="28"/>
        <v>202840.3960258385</v>
      </c>
      <c r="X147" s="50"/>
      <c r="Y147" s="51"/>
    </row>
    <row r="148" spans="2:25" ht="12.75">
      <c r="B148" s="37">
        <f t="shared" si="31"/>
        <v>0</v>
      </c>
      <c r="C148" s="57">
        <f t="shared" si="24"/>
        <v>0</v>
      </c>
      <c r="D148" s="58">
        <f t="shared" si="17"/>
        <v>0</v>
      </c>
      <c r="E148" s="41">
        <f t="shared" si="25"/>
        <v>0</v>
      </c>
      <c r="F148" s="43">
        <f t="shared" si="18"/>
        <v>0</v>
      </c>
      <c r="G148" s="43">
        <f t="shared" si="19"/>
        <v>0</v>
      </c>
      <c r="H148" s="40">
        <f t="shared" si="26"/>
        <v>0</v>
      </c>
      <c r="I148" s="92">
        <f t="shared" si="20"/>
        <v>0</v>
      </c>
      <c r="J148" s="93"/>
      <c r="K148"/>
      <c r="M148" s="63">
        <f>IF($B148&gt;0,SUM(F$44:F148),"")</f>
      </c>
      <c r="N148" s="64">
        <f>IF($B148&gt;0,SUM(G$44:G148),"")</f>
      </c>
      <c r="O148" s="64">
        <f t="shared" si="29"/>
      </c>
      <c r="R148" s="55"/>
      <c r="U148" s="49">
        <f t="shared" si="30"/>
        <v>64</v>
      </c>
      <c r="V148" s="51">
        <f t="shared" si="27"/>
        <v>696405.9699107407</v>
      </c>
      <c r="W148" s="50">
        <f t="shared" si="28"/>
        <v>202840.3960258385</v>
      </c>
      <c r="X148" s="50"/>
      <c r="Y148" s="51"/>
    </row>
    <row r="149" spans="2:25" ht="12.75">
      <c r="B149" s="37">
        <f t="shared" si="31"/>
        <v>0</v>
      </c>
      <c r="C149" s="57">
        <f t="shared" si="24"/>
        <v>0</v>
      </c>
      <c r="D149" s="58">
        <f t="shared" si="17"/>
        <v>0</v>
      </c>
      <c r="E149" s="41">
        <f t="shared" si="25"/>
        <v>0</v>
      </c>
      <c r="F149" s="43">
        <f t="shared" si="18"/>
        <v>0</v>
      </c>
      <c r="G149" s="43">
        <f t="shared" si="19"/>
        <v>0</v>
      </c>
      <c r="H149" s="40">
        <f t="shared" si="26"/>
        <v>0</v>
      </c>
      <c r="I149" s="92">
        <f t="shared" si="20"/>
        <v>0</v>
      </c>
      <c r="J149" s="93"/>
      <c r="K149"/>
      <c r="M149" s="63">
        <f>IF($B149&gt;0,SUM(F$44:F149),"")</f>
      </c>
      <c r="N149" s="64">
        <f>IF($B149&gt;0,SUM(G$44:G149),"")</f>
      </c>
      <c r="O149" s="64">
        <f t="shared" si="29"/>
      </c>
      <c r="R149" s="55"/>
      <c r="U149" s="49">
        <f t="shared" si="30"/>
        <v>64</v>
      </c>
      <c r="V149" s="51">
        <f t="shared" si="27"/>
        <v>696405.9699107407</v>
      </c>
      <c r="W149" s="50">
        <f t="shared" si="28"/>
        <v>202840.3960258385</v>
      </c>
      <c r="X149" s="50"/>
      <c r="Y149" s="51"/>
    </row>
    <row r="150" spans="2:25" ht="12.75">
      <c r="B150" s="37">
        <f t="shared" si="31"/>
        <v>0</v>
      </c>
      <c r="C150" s="57">
        <f t="shared" si="24"/>
        <v>0</v>
      </c>
      <c r="D150" s="58">
        <f t="shared" si="17"/>
        <v>0</v>
      </c>
      <c r="E150" s="41">
        <f t="shared" si="25"/>
        <v>0</v>
      </c>
      <c r="F150" s="43">
        <f t="shared" si="18"/>
        <v>0</v>
      </c>
      <c r="G150" s="43">
        <f t="shared" si="19"/>
        <v>0</v>
      </c>
      <c r="H150" s="40">
        <f t="shared" si="26"/>
        <v>0</v>
      </c>
      <c r="I150" s="92">
        <f t="shared" si="20"/>
        <v>0</v>
      </c>
      <c r="J150" s="93"/>
      <c r="K150"/>
      <c r="M150" s="63">
        <f>IF($B150&gt;0,SUM(F$44:F150),"")</f>
      </c>
      <c r="N150" s="64">
        <f>IF($B150&gt;0,SUM(G$44:G150),"")</f>
      </c>
      <c r="O150" s="64">
        <f t="shared" si="29"/>
      </c>
      <c r="R150" s="55"/>
      <c r="U150" s="49">
        <f t="shared" si="30"/>
        <v>64</v>
      </c>
      <c r="V150" s="51">
        <f t="shared" si="27"/>
        <v>696405.9699107407</v>
      </c>
      <c r="W150" s="50">
        <f t="shared" si="28"/>
        <v>202840.3960258385</v>
      </c>
      <c r="X150" s="50"/>
      <c r="Y150" s="51"/>
    </row>
    <row r="151" spans="2:25" ht="12.75">
      <c r="B151" s="37">
        <f t="shared" si="31"/>
        <v>0</v>
      </c>
      <c r="C151" s="57">
        <f t="shared" si="24"/>
        <v>0</v>
      </c>
      <c r="D151" s="58">
        <f t="shared" si="17"/>
        <v>0</v>
      </c>
      <c r="E151" s="41">
        <f t="shared" si="25"/>
        <v>0</v>
      </c>
      <c r="F151" s="43">
        <f t="shared" si="18"/>
        <v>0</v>
      </c>
      <c r="G151" s="43">
        <f t="shared" si="19"/>
        <v>0</v>
      </c>
      <c r="H151" s="40">
        <f t="shared" si="26"/>
        <v>0</v>
      </c>
      <c r="I151" s="92">
        <f t="shared" si="20"/>
        <v>0</v>
      </c>
      <c r="J151" s="93"/>
      <c r="K151"/>
      <c r="M151" s="63">
        <f>IF($B151&gt;0,SUM(F$44:F151),"")</f>
      </c>
      <c r="N151" s="64">
        <f>IF($B151&gt;0,SUM(G$44:G151),"")</f>
      </c>
      <c r="O151" s="64">
        <f t="shared" si="29"/>
      </c>
      <c r="R151" s="55"/>
      <c r="U151" s="49">
        <f t="shared" si="30"/>
        <v>64</v>
      </c>
      <c r="V151" s="51">
        <f t="shared" si="27"/>
        <v>696405.9699107407</v>
      </c>
      <c r="W151" s="50">
        <f t="shared" si="28"/>
        <v>202840.3960258385</v>
      </c>
      <c r="X151" s="50"/>
      <c r="Y151" s="51"/>
    </row>
    <row r="152" spans="2:25" ht="12.75">
      <c r="B152" s="37">
        <f t="shared" si="31"/>
        <v>0</v>
      </c>
      <c r="C152" s="57">
        <f t="shared" si="24"/>
        <v>0</v>
      </c>
      <c r="D152" s="58">
        <f t="shared" si="17"/>
        <v>0</v>
      </c>
      <c r="E152" s="41">
        <f t="shared" si="25"/>
        <v>0</v>
      </c>
      <c r="F152" s="43">
        <f t="shared" si="18"/>
        <v>0</v>
      </c>
      <c r="G152" s="43">
        <f t="shared" si="19"/>
        <v>0</v>
      </c>
      <c r="H152" s="40">
        <f t="shared" si="26"/>
        <v>0</v>
      </c>
      <c r="I152" s="92">
        <f t="shared" si="20"/>
        <v>0</v>
      </c>
      <c r="J152" s="93"/>
      <c r="K152"/>
      <c r="M152" s="63">
        <f>IF($B152&gt;0,SUM(F$44:F152),"")</f>
      </c>
      <c r="N152" s="64">
        <f>IF($B152&gt;0,SUM(G$44:G152),"")</f>
      </c>
      <c r="O152" s="64">
        <f t="shared" si="29"/>
      </c>
      <c r="R152" s="55"/>
      <c r="U152" s="49">
        <f t="shared" si="30"/>
        <v>64</v>
      </c>
      <c r="V152" s="51">
        <f t="shared" si="27"/>
        <v>696405.9699107407</v>
      </c>
      <c r="W152" s="50">
        <f t="shared" si="28"/>
        <v>202840.3960258385</v>
      </c>
      <c r="X152" s="50"/>
      <c r="Y152" s="51"/>
    </row>
    <row r="153" spans="2:25" ht="12.75">
      <c r="B153" s="37">
        <f t="shared" si="31"/>
        <v>0</v>
      </c>
      <c r="C153" s="57">
        <f t="shared" si="24"/>
        <v>0</v>
      </c>
      <c r="D153" s="58">
        <f t="shared" si="17"/>
        <v>0</v>
      </c>
      <c r="E153" s="41">
        <f t="shared" si="25"/>
        <v>0</v>
      </c>
      <c r="F153" s="43">
        <f t="shared" si="18"/>
        <v>0</v>
      </c>
      <c r="G153" s="43">
        <f t="shared" si="19"/>
        <v>0</v>
      </c>
      <c r="H153" s="40">
        <f t="shared" si="26"/>
        <v>0</v>
      </c>
      <c r="I153" s="92">
        <f t="shared" si="20"/>
        <v>0</v>
      </c>
      <c r="J153" s="93"/>
      <c r="K153"/>
      <c r="M153" s="63">
        <f>IF($B153&gt;0,SUM(F$44:F153),"")</f>
      </c>
      <c r="N153" s="64">
        <f>IF($B153&gt;0,SUM(G$44:G153),"")</f>
      </c>
      <c r="O153" s="64">
        <f t="shared" si="29"/>
      </c>
      <c r="R153" s="55"/>
      <c r="U153" s="49">
        <f t="shared" si="30"/>
        <v>64</v>
      </c>
      <c r="V153" s="51">
        <f t="shared" si="27"/>
        <v>696405.9699107407</v>
      </c>
      <c r="W153" s="50">
        <f t="shared" si="28"/>
        <v>202840.3960258385</v>
      </c>
      <c r="X153" s="50"/>
      <c r="Y153" s="51"/>
    </row>
    <row r="154" spans="2:25" ht="12.75">
      <c r="B154" s="37">
        <f t="shared" si="31"/>
        <v>0</v>
      </c>
      <c r="C154" s="57">
        <f t="shared" si="24"/>
        <v>0</v>
      </c>
      <c r="D154" s="58">
        <f t="shared" si="17"/>
        <v>0</v>
      </c>
      <c r="E154" s="41">
        <f t="shared" si="25"/>
        <v>0</v>
      </c>
      <c r="F154" s="43">
        <f t="shared" si="18"/>
        <v>0</v>
      </c>
      <c r="G154" s="43">
        <f t="shared" si="19"/>
        <v>0</v>
      </c>
      <c r="H154" s="40">
        <f t="shared" si="26"/>
        <v>0</v>
      </c>
      <c r="I154" s="92">
        <f t="shared" si="20"/>
        <v>0</v>
      </c>
      <c r="J154" s="93"/>
      <c r="K154"/>
      <c r="M154" s="63">
        <f>IF($B154&gt;0,SUM(F$44:F154),"")</f>
      </c>
      <c r="N154" s="64">
        <f>IF($B154&gt;0,SUM(G$44:G154),"")</f>
      </c>
      <c r="O154" s="64">
        <f t="shared" si="29"/>
      </c>
      <c r="R154" s="55"/>
      <c r="U154" s="49">
        <f t="shared" si="30"/>
        <v>64</v>
      </c>
      <c r="V154" s="51">
        <f t="shared" si="27"/>
        <v>696405.9699107407</v>
      </c>
      <c r="W154" s="50">
        <f t="shared" si="28"/>
        <v>202840.3960258385</v>
      </c>
      <c r="X154" s="50"/>
      <c r="Y154" s="51"/>
    </row>
    <row r="155" spans="2:25" ht="12.75">
      <c r="B155" s="37">
        <f t="shared" si="31"/>
        <v>0</v>
      </c>
      <c r="C155" s="57">
        <f t="shared" si="24"/>
        <v>0</v>
      </c>
      <c r="D155" s="58">
        <f t="shared" si="17"/>
        <v>0</v>
      </c>
      <c r="E155" s="41">
        <f t="shared" si="25"/>
        <v>0</v>
      </c>
      <c r="F155" s="43">
        <f t="shared" si="18"/>
        <v>0</v>
      </c>
      <c r="G155" s="43">
        <f t="shared" si="19"/>
        <v>0</v>
      </c>
      <c r="H155" s="40">
        <f t="shared" si="26"/>
        <v>0</v>
      </c>
      <c r="I155" s="92">
        <f t="shared" si="20"/>
        <v>0</v>
      </c>
      <c r="J155" s="93"/>
      <c r="K155"/>
      <c r="M155" s="63">
        <f>IF($B155&gt;0,SUM(F$44:F155),"")</f>
      </c>
      <c r="N155" s="64">
        <f>IF($B155&gt;0,SUM(G$44:G155),"")</f>
      </c>
      <c r="O155" s="64">
        <f t="shared" si="29"/>
      </c>
      <c r="R155" s="55"/>
      <c r="U155" s="49">
        <f t="shared" si="30"/>
        <v>64</v>
      </c>
      <c r="V155" s="51">
        <f t="shared" si="27"/>
        <v>696405.9699107407</v>
      </c>
      <c r="W155" s="50">
        <f t="shared" si="28"/>
        <v>202840.3960258385</v>
      </c>
      <c r="X155" s="50"/>
      <c r="Y155" s="51"/>
    </row>
    <row r="156" spans="2:25" ht="12.75">
      <c r="B156" s="37">
        <f t="shared" si="31"/>
        <v>0</v>
      </c>
      <c r="C156" s="57">
        <f t="shared" si="24"/>
        <v>0</v>
      </c>
      <c r="D156" s="58">
        <f t="shared" si="17"/>
        <v>0</v>
      </c>
      <c r="E156" s="41">
        <f t="shared" si="25"/>
        <v>0</v>
      </c>
      <c r="F156" s="43">
        <f t="shared" si="18"/>
        <v>0</v>
      </c>
      <c r="G156" s="43">
        <f t="shared" si="19"/>
        <v>0</v>
      </c>
      <c r="H156" s="40">
        <f t="shared" si="26"/>
        <v>0</v>
      </c>
      <c r="I156" s="92">
        <f t="shared" si="20"/>
        <v>0</v>
      </c>
      <c r="J156" s="93"/>
      <c r="K156"/>
      <c r="M156" s="63">
        <f>IF($B156&gt;0,SUM(F$44:F156),"")</f>
      </c>
      <c r="N156" s="64">
        <f>IF($B156&gt;0,SUM(G$44:G156),"")</f>
      </c>
      <c r="O156" s="64">
        <f t="shared" si="29"/>
      </c>
      <c r="R156" s="55"/>
      <c r="U156" s="49">
        <f t="shared" si="30"/>
        <v>64</v>
      </c>
      <c r="V156" s="51">
        <f t="shared" si="27"/>
        <v>696405.9699107407</v>
      </c>
      <c r="W156" s="50">
        <f t="shared" si="28"/>
        <v>202840.3960258385</v>
      </c>
      <c r="X156" s="50"/>
      <c r="Y156" s="51"/>
    </row>
    <row r="157" spans="2:25" ht="12.75">
      <c r="B157" s="37">
        <f t="shared" si="31"/>
        <v>0</v>
      </c>
      <c r="C157" s="57">
        <f t="shared" si="24"/>
        <v>0</v>
      </c>
      <c r="D157" s="58">
        <f t="shared" si="17"/>
        <v>0</v>
      </c>
      <c r="E157" s="41">
        <f t="shared" si="25"/>
        <v>0</v>
      </c>
      <c r="F157" s="43">
        <f t="shared" si="18"/>
        <v>0</v>
      </c>
      <c r="G157" s="43">
        <f t="shared" si="19"/>
        <v>0</v>
      </c>
      <c r="H157" s="40">
        <f t="shared" si="26"/>
        <v>0</v>
      </c>
      <c r="I157" s="92">
        <f t="shared" si="20"/>
        <v>0</v>
      </c>
      <c r="J157" s="93"/>
      <c r="K157"/>
      <c r="M157" s="63">
        <f>IF($B157&gt;0,SUM(F$44:F157),"")</f>
      </c>
      <c r="N157" s="64">
        <f>IF($B157&gt;0,SUM(G$44:G157),"")</f>
      </c>
      <c r="O157" s="64">
        <f t="shared" si="29"/>
      </c>
      <c r="R157" s="55"/>
      <c r="U157" s="49">
        <f t="shared" si="30"/>
        <v>64</v>
      </c>
      <c r="V157" s="51">
        <f t="shared" si="27"/>
        <v>696405.9699107407</v>
      </c>
      <c r="W157" s="50">
        <f t="shared" si="28"/>
        <v>202840.3960258385</v>
      </c>
      <c r="X157" s="50"/>
      <c r="Y157" s="51"/>
    </row>
    <row r="158" spans="2:25" ht="12.75">
      <c r="B158" s="37">
        <f t="shared" si="31"/>
        <v>0</v>
      </c>
      <c r="C158" s="57">
        <f t="shared" si="24"/>
        <v>0</v>
      </c>
      <c r="D158" s="58">
        <f t="shared" si="17"/>
        <v>0</v>
      </c>
      <c r="E158" s="41">
        <f t="shared" si="25"/>
        <v>0</v>
      </c>
      <c r="F158" s="43">
        <f t="shared" si="18"/>
        <v>0</v>
      </c>
      <c r="G158" s="43">
        <f t="shared" si="19"/>
        <v>0</v>
      </c>
      <c r="H158" s="40">
        <f t="shared" si="26"/>
        <v>0</v>
      </c>
      <c r="I158" s="92">
        <f t="shared" si="20"/>
        <v>0</v>
      </c>
      <c r="J158" s="93"/>
      <c r="K158"/>
      <c r="M158" s="63">
        <f>IF($B158&gt;0,SUM(F$44:F158),"")</f>
      </c>
      <c r="N158" s="64">
        <f>IF($B158&gt;0,SUM(G$44:G158),"")</f>
      </c>
      <c r="O158" s="64">
        <f t="shared" si="29"/>
      </c>
      <c r="R158" s="55"/>
      <c r="U158" s="49">
        <f t="shared" si="30"/>
        <v>64</v>
      </c>
      <c r="V158" s="51">
        <f t="shared" si="27"/>
        <v>696405.9699107407</v>
      </c>
      <c r="W158" s="50">
        <f t="shared" si="28"/>
        <v>202840.3960258385</v>
      </c>
      <c r="X158" s="50"/>
      <c r="Y158" s="51"/>
    </row>
    <row r="159" spans="2:25" ht="12.75">
      <c r="B159" s="37">
        <f t="shared" si="31"/>
        <v>0</v>
      </c>
      <c r="C159" s="57">
        <f t="shared" si="24"/>
        <v>0</v>
      </c>
      <c r="D159" s="58">
        <f t="shared" si="17"/>
        <v>0</v>
      </c>
      <c r="E159" s="41">
        <f t="shared" si="25"/>
        <v>0</v>
      </c>
      <c r="F159" s="43">
        <f t="shared" si="18"/>
        <v>0</v>
      </c>
      <c r="G159" s="43">
        <f t="shared" si="19"/>
        <v>0</v>
      </c>
      <c r="H159" s="40">
        <f t="shared" si="26"/>
        <v>0</v>
      </c>
      <c r="I159" s="92">
        <f t="shared" si="20"/>
        <v>0</v>
      </c>
      <c r="J159" s="93"/>
      <c r="K159"/>
      <c r="M159" s="63">
        <f>IF($B159&gt;0,SUM(F$44:F159),"")</f>
      </c>
      <c r="N159" s="64">
        <f>IF($B159&gt;0,SUM(G$44:G159),"")</f>
      </c>
      <c r="O159" s="64">
        <f t="shared" si="29"/>
      </c>
      <c r="R159" s="55"/>
      <c r="U159" s="49">
        <f t="shared" si="30"/>
        <v>64</v>
      </c>
      <c r="V159" s="51">
        <f t="shared" si="27"/>
        <v>696405.9699107407</v>
      </c>
      <c r="W159" s="50">
        <f t="shared" si="28"/>
        <v>202840.3960258385</v>
      </c>
      <c r="X159" s="50"/>
      <c r="Y159" s="51"/>
    </row>
    <row r="160" spans="2:25" ht="12.75">
      <c r="B160" s="37">
        <f t="shared" si="31"/>
        <v>0</v>
      </c>
      <c r="C160" s="57">
        <f t="shared" si="24"/>
        <v>0</v>
      </c>
      <c r="D160" s="58">
        <f t="shared" si="17"/>
        <v>0</v>
      </c>
      <c r="E160" s="41">
        <f t="shared" si="25"/>
        <v>0</v>
      </c>
      <c r="F160" s="43">
        <f t="shared" si="18"/>
        <v>0</v>
      </c>
      <c r="G160" s="43">
        <f t="shared" si="19"/>
        <v>0</v>
      </c>
      <c r="H160" s="40">
        <f t="shared" si="26"/>
        <v>0</v>
      </c>
      <c r="I160" s="92">
        <f t="shared" si="20"/>
        <v>0</v>
      </c>
      <c r="J160" s="93"/>
      <c r="K160"/>
      <c r="M160" s="63">
        <f>IF($B160&gt;0,SUM(F$44:F160),"")</f>
      </c>
      <c r="N160" s="64">
        <f>IF($B160&gt;0,SUM(G$44:G160),"")</f>
      </c>
      <c r="O160" s="64">
        <f t="shared" si="29"/>
      </c>
      <c r="R160" s="55"/>
      <c r="U160" s="49">
        <f t="shared" si="30"/>
        <v>64</v>
      </c>
      <c r="V160" s="51">
        <f t="shared" si="27"/>
        <v>696405.9699107407</v>
      </c>
      <c r="W160" s="50">
        <f t="shared" si="28"/>
        <v>202840.3960258385</v>
      </c>
      <c r="X160" s="50"/>
      <c r="Y160" s="51"/>
    </row>
    <row r="161" spans="2:25" ht="12.75">
      <c r="B161" s="37">
        <f t="shared" si="31"/>
        <v>0</v>
      </c>
      <c r="C161" s="57">
        <f t="shared" si="24"/>
        <v>0</v>
      </c>
      <c r="D161" s="58">
        <f t="shared" si="17"/>
        <v>0</v>
      </c>
      <c r="E161" s="41">
        <f t="shared" si="25"/>
        <v>0</v>
      </c>
      <c r="F161" s="43">
        <f t="shared" si="18"/>
        <v>0</v>
      </c>
      <c r="G161" s="43">
        <f t="shared" si="19"/>
        <v>0</v>
      </c>
      <c r="H161" s="40">
        <f t="shared" si="26"/>
        <v>0</v>
      </c>
      <c r="I161" s="92">
        <f t="shared" si="20"/>
        <v>0</v>
      </c>
      <c r="J161" s="93"/>
      <c r="K161"/>
      <c r="M161" s="63">
        <f>IF($B161&gt;0,SUM(F$44:F161),"")</f>
      </c>
      <c r="N161" s="64">
        <f>IF($B161&gt;0,SUM(G$44:G161),"")</f>
      </c>
      <c r="O161" s="64">
        <f t="shared" si="29"/>
      </c>
      <c r="R161" s="55"/>
      <c r="U161" s="49">
        <f t="shared" si="30"/>
        <v>64</v>
      </c>
      <c r="V161" s="51">
        <f t="shared" si="27"/>
        <v>696405.9699107407</v>
      </c>
      <c r="W161" s="50">
        <f t="shared" si="28"/>
        <v>202840.3960258385</v>
      </c>
      <c r="X161" s="50"/>
      <c r="Y161" s="51"/>
    </row>
    <row r="162" spans="2:25" ht="12.75">
      <c r="B162" s="37">
        <f t="shared" si="31"/>
        <v>0</v>
      </c>
      <c r="C162" s="57">
        <f t="shared" si="24"/>
        <v>0</v>
      </c>
      <c r="D162" s="58">
        <f t="shared" si="17"/>
        <v>0</v>
      </c>
      <c r="E162" s="41">
        <f t="shared" si="25"/>
        <v>0</v>
      </c>
      <c r="F162" s="43">
        <f t="shared" si="18"/>
        <v>0</v>
      </c>
      <c r="G162" s="43">
        <f t="shared" si="19"/>
        <v>0</v>
      </c>
      <c r="H162" s="40">
        <f t="shared" si="26"/>
        <v>0</v>
      </c>
      <c r="I162" s="92">
        <f t="shared" si="20"/>
        <v>0</v>
      </c>
      <c r="J162" s="93"/>
      <c r="K162"/>
      <c r="M162" s="63">
        <f>IF($B162&gt;0,SUM(F$44:F162),"")</f>
      </c>
      <c r="N162" s="64">
        <f>IF($B162&gt;0,SUM(G$44:G162),"")</f>
      </c>
      <c r="O162" s="64">
        <f t="shared" si="29"/>
      </c>
      <c r="R162" s="55"/>
      <c r="U162" s="49">
        <f t="shared" si="30"/>
        <v>64</v>
      </c>
      <c r="V162" s="51">
        <f t="shared" si="27"/>
        <v>696405.9699107407</v>
      </c>
      <c r="W162" s="50">
        <f t="shared" si="28"/>
        <v>202840.3960258385</v>
      </c>
      <c r="X162" s="50"/>
      <c r="Y162" s="51"/>
    </row>
    <row r="163" spans="2:25" ht="12.75">
      <c r="B163" s="37">
        <f t="shared" si="31"/>
        <v>0</v>
      </c>
      <c r="C163" s="57">
        <f t="shared" si="24"/>
        <v>0</v>
      </c>
      <c r="D163" s="58">
        <f t="shared" si="17"/>
        <v>0</v>
      </c>
      <c r="E163" s="41">
        <f t="shared" si="25"/>
        <v>0</v>
      </c>
      <c r="F163" s="43">
        <f t="shared" si="18"/>
        <v>0</v>
      </c>
      <c r="G163" s="43">
        <f t="shared" si="19"/>
        <v>0</v>
      </c>
      <c r="H163" s="40">
        <f t="shared" si="26"/>
        <v>0</v>
      </c>
      <c r="I163" s="92">
        <f t="shared" si="20"/>
        <v>0</v>
      </c>
      <c r="J163" s="93"/>
      <c r="K163"/>
      <c r="M163" s="63">
        <f>IF($B163&gt;0,SUM(F$44:F163),"")</f>
      </c>
      <c r="N163" s="64">
        <f>IF($B163&gt;0,SUM(G$44:G163),"")</f>
      </c>
      <c r="O163" s="64">
        <f t="shared" si="29"/>
      </c>
      <c r="R163" s="55"/>
      <c r="U163" s="49">
        <f t="shared" si="30"/>
        <v>64</v>
      </c>
      <c r="V163" s="51">
        <f t="shared" si="27"/>
        <v>696405.9699107407</v>
      </c>
      <c r="W163" s="50">
        <f t="shared" si="28"/>
        <v>202840.3960258385</v>
      </c>
      <c r="X163" s="50"/>
      <c r="Y163" s="51"/>
    </row>
    <row r="164" spans="2:25" ht="12.75">
      <c r="B164" s="37">
        <f t="shared" si="31"/>
        <v>0</v>
      </c>
      <c r="C164" s="57">
        <f t="shared" si="24"/>
        <v>0</v>
      </c>
      <c r="D164" s="58">
        <f t="shared" si="17"/>
        <v>0</v>
      </c>
      <c r="E164" s="41">
        <f t="shared" si="25"/>
        <v>0</v>
      </c>
      <c r="F164" s="43">
        <f t="shared" si="18"/>
        <v>0</v>
      </c>
      <c r="G164" s="43">
        <f t="shared" si="19"/>
        <v>0</v>
      </c>
      <c r="H164" s="40">
        <f t="shared" si="26"/>
        <v>0</v>
      </c>
      <c r="I164" s="92">
        <f t="shared" si="20"/>
        <v>0</v>
      </c>
      <c r="J164" s="93"/>
      <c r="K164"/>
      <c r="M164" s="63">
        <f>IF($B164&gt;0,SUM(F$44:F164),"")</f>
      </c>
      <c r="N164" s="64">
        <f>IF($B164&gt;0,SUM(G$44:G164),"")</f>
      </c>
      <c r="O164" s="64">
        <f t="shared" si="29"/>
      </c>
      <c r="R164" s="55"/>
      <c r="U164" s="49">
        <f t="shared" si="30"/>
        <v>64</v>
      </c>
      <c r="V164" s="51">
        <f t="shared" si="27"/>
        <v>696405.9699107407</v>
      </c>
      <c r="W164" s="50">
        <f t="shared" si="28"/>
        <v>202840.3960258385</v>
      </c>
      <c r="X164" s="50"/>
      <c r="Y164" s="51"/>
    </row>
    <row r="165" spans="2:25" ht="12.75">
      <c r="B165" s="37">
        <f t="shared" si="31"/>
        <v>0</v>
      </c>
      <c r="C165" s="57">
        <f t="shared" si="24"/>
        <v>0</v>
      </c>
      <c r="D165" s="58">
        <f t="shared" si="17"/>
        <v>0</v>
      </c>
      <c r="E165" s="41">
        <f t="shared" si="25"/>
        <v>0</v>
      </c>
      <c r="F165" s="43">
        <f t="shared" si="18"/>
        <v>0</v>
      </c>
      <c r="G165" s="43">
        <f t="shared" si="19"/>
        <v>0</v>
      </c>
      <c r="H165" s="40">
        <f t="shared" si="26"/>
        <v>0</v>
      </c>
      <c r="I165" s="92">
        <f t="shared" si="20"/>
        <v>0</v>
      </c>
      <c r="J165" s="93"/>
      <c r="K165"/>
      <c r="M165" s="63">
        <f>IF($B165&gt;0,SUM(F$44:F165),"")</f>
      </c>
      <c r="N165" s="64">
        <f>IF($B165&gt;0,SUM(G$44:G165),"")</f>
      </c>
      <c r="O165" s="64">
        <f t="shared" si="29"/>
      </c>
      <c r="R165" s="55"/>
      <c r="U165" s="49">
        <f t="shared" si="30"/>
        <v>64</v>
      </c>
      <c r="V165" s="51">
        <f t="shared" si="27"/>
        <v>696405.9699107407</v>
      </c>
      <c r="W165" s="50">
        <f t="shared" si="28"/>
        <v>202840.3960258385</v>
      </c>
      <c r="X165" s="50"/>
      <c r="Y165" s="51"/>
    </row>
    <row r="166" spans="2:25" ht="12.75">
      <c r="B166" s="37">
        <f t="shared" si="31"/>
        <v>0</v>
      </c>
      <c r="C166" s="57">
        <f t="shared" si="24"/>
        <v>0</v>
      </c>
      <c r="D166" s="58">
        <f t="shared" si="17"/>
        <v>0</v>
      </c>
      <c r="E166" s="41">
        <f t="shared" si="25"/>
        <v>0</v>
      </c>
      <c r="F166" s="43">
        <f t="shared" si="18"/>
        <v>0</v>
      </c>
      <c r="G166" s="43">
        <f t="shared" si="19"/>
        <v>0</v>
      </c>
      <c r="H166" s="40">
        <f t="shared" si="26"/>
        <v>0</v>
      </c>
      <c r="I166" s="92">
        <f t="shared" si="20"/>
        <v>0</v>
      </c>
      <c r="J166" s="93"/>
      <c r="K166"/>
      <c r="M166" s="63">
        <f>IF($B166&gt;0,SUM(F$44:F166),"")</f>
      </c>
      <c r="N166" s="64">
        <f>IF($B166&gt;0,SUM(G$44:G166),"")</f>
      </c>
      <c r="O166" s="64">
        <f t="shared" si="29"/>
      </c>
      <c r="R166" s="55"/>
      <c r="U166" s="49">
        <f t="shared" si="30"/>
        <v>64</v>
      </c>
      <c r="V166" s="51">
        <f t="shared" si="27"/>
        <v>696405.9699107407</v>
      </c>
      <c r="W166" s="50">
        <f t="shared" si="28"/>
        <v>202840.3960258385</v>
      </c>
      <c r="X166" s="50"/>
      <c r="Y166" s="51"/>
    </row>
    <row r="167" spans="2:25" ht="12.75">
      <c r="B167" s="37">
        <f t="shared" si="31"/>
        <v>0</v>
      </c>
      <c r="C167" s="57">
        <f t="shared" si="24"/>
        <v>0</v>
      </c>
      <c r="D167" s="58">
        <f t="shared" si="17"/>
        <v>0</v>
      </c>
      <c r="E167" s="41">
        <f t="shared" si="25"/>
        <v>0</v>
      </c>
      <c r="F167" s="43">
        <f t="shared" si="18"/>
        <v>0</v>
      </c>
      <c r="G167" s="43">
        <f t="shared" si="19"/>
        <v>0</v>
      </c>
      <c r="H167" s="40">
        <f t="shared" si="26"/>
        <v>0</v>
      </c>
      <c r="I167" s="92">
        <f t="shared" si="20"/>
        <v>0</v>
      </c>
      <c r="J167" s="93"/>
      <c r="K167"/>
      <c r="M167" s="63">
        <f>IF($B167&gt;0,SUM(F$44:F167),"")</f>
      </c>
      <c r="N167" s="64">
        <f>IF($B167&gt;0,SUM(G$44:G167),"")</f>
      </c>
      <c r="O167" s="64">
        <f t="shared" si="29"/>
      </c>
      <c r="R167" s="55"/>
      <c r="U167" s="49">
        <f t="shared" si="30"/>
        <v>64</v>
      </c>
      <c r="V167" s="51">
        <f t="shared" si="27"/>
        <v>696405.9699107407</v>
      </c>
      <c r="W167" s="50">
        <f t="shared" si="28"/>
        <v>202840.3960258385</v>
      </c>
      <c r="X167" s="50"/>
      <c r="Y167" s="51"/>
    </row>
    <row r="168" spans="2:25" ht="12.75">
      <c r="B168" s="37">
        <f t="shared" si="31"/>
        <v>0</v>
      </c>
      <c r="C168" s="57">
        <f t="shared" si="24"/>
        <v>0</v>
      </c>
      <c r="D168" s="58">
        <f t="shared" si="17"/>
        <v>0</v>
      </c>
      <c r="E168" s="41">
        <f t="shared" si="25"/>
        <v>0</v>
      </c>
      <c r="F168" s="43">
        <f t="shared" si="18"/>
        <v>0</v>
      </c>
      <c r="G168" s="43">
        <f t="shared" si="19"/>
        <v>0</v>
      </c>
      <c r="H168" s="40">
        <f t="shared" si="26"/>
        <v>0</v>
      </c>
      <c r="I168" s="92">
        <f t="shared" si="20"/>
        <v>0</v>
      </c>
      <c r="J168" s="93"/>
      <c r="K168"/>
      <c r="M168" s="63">
        <f>IF($B168&gt;0,SUM(F$44:F168),"")</f>
      </c>
      <c r="N168" s="64">
        <f>IF($B168&gt;0,SUM(G$44:G168),"")</f>
      </c>
      <c r="O168" s="64">
        <f t="shared" si="29"/>
      </c>
      <c r="R168" s="55"/>
      <c r="U168" s="49">
        <f t="shared" si="30"/>
        <v>64</v>
      </c>
      <c r="V168" s="51">
        <f t="shared" si="27"/>
        <v>696405.9699107407</v>
      </c>
      <c r="W168" s="50">
        <f t="shared" si="28"/>
        <v>202840.3960258385</v>
      </c>
      <c r="X168" s="50"/>
      <c r="Y168" s="51"/>
    </row>
    <row r="169" spans="2:25" ht="12.75">
      <c r="B169" s="37">
        <f t="shared" si="31"/>
        <v>0</v>
      </c>
      <c r="C169" s="57">
        <f t="shared" si="24"/>
        <v>0</v>
      </c>
      <c r="D169" s="58">
        <f t="shared" si="17"/>
        <v>0</v>
      </c>
      <c r="E169" s="41">
        <f t="shared" si="25"/>
        <v>0</v>
      </c>
      <c r="F169" s="43">
        <f t="shared" si="18"/>
        <v>0</v>
      </c>
      <c r="G169" s="43">
        <f t="shared" si="19"/>
        <v>0</v>
      </c>
      <c r="H169" s="40">
        <f t="shared" si="26"/>
        <v>0</v>
      </c>
      <c r="I169" s="92">
        <f t="shared" si="20"/>
        <v>0</v>
      </c>
      <c r="J169" s="93"/>
      <c r="K169"/>
      <c r="M169" s="63">
        <f>IF($B169&gt;0,SUM(F$44:F169),"")</f>
      </c>
      <c r="N169" s="64">
        <f>IF($B169&gt;0,SUM(G$44:G169),"")</f>
      </c>
      <c r="O169" s="64">
        <f t="shared" si="29"/>
      </c>
      <c r="R169" s="55"/>
      <c r="U169" s="49">
        <f t="shared" si="30"/>
        <v>64</v>
      </c>
      <c r="V169" s="51">
        <f t="shared" si="27"/>
        <v>696405.9699107407</v>
      </c>
      <c r="W169" s="50">
        <f t="shared" si="28"/>
        <v>202840.3960258385</v>
      </c>
      <c r="X169" s="50"/>
      <c r="Y169" s="51"/>
    </row>
    <row r="170" spans="2:25" ht="12.75">
      <c r="B170" s="37">
        <f t="shared" si="31"/>
        <v>0</v>
      </c>
      <c r="C170" s="57">
        <f t="shared" si="24"/>
        <v>0</v>
      </c>
      <c r="D170" s="58">
        <f t="shared" si="17"/>
        <v>0</v>
      </c>
      <c r="E170" s="41">
        <f t="shared" si="25"/>
        <v>0</v>
      </c>
      <c r="F170" s="43">
        <f t="shared" si="18"/>
        <v>0</v>
      </c>
      <c r="G170" s="43">
        <f t="shared" si="19"/>
        <v>0</v>
      </c>
      <c r="H170" s="40">
        <f t="shared" si="26"/>
        <v>0</v>
      </c>
      <c r="I170" s="92">
        <f t="shared" si="20"/>
        <v>0</v>
      </c>
      <c r="J170" s="93"/>
      <c r="K170"/>
      <c r="M170" s="63">
        <f>IF($B170&gt;0,SUM(F$44:F170),"")</f>
      </c>
      <c r="N170" s="64">
        <f>IF($B170&gt;0,SUM(G$44:G170),"")</f>
      </c>
      <c r="O170" s="64">
        <f t="shared" si="29"/>
      </c>
      <c r="R170" s="55"/>
      <c r="U170" s="49">
        <f t="shared" si="30"/>
        <v>64</v>
      </c>
      <c r="V170" s="51">
        <f t="shared" si="27"/>
        <v>696405.9699107407</v>
      </c>
      <c r="W170" s="50">
        <f t="shared" si="28"/>
        <v>202840.3960258385</v>
      </c>
      <c r="X170" s="50"/>
      <c r="Y170" s="51"/>
    </row>
    <row r="171" spans="2:25" ht="12.75">
      <c r="B171" s="37">
        <f t="shared" si="31"/>
        <v>0</v>
      </c>
      <c r="C171" s="57">
        <f t="shared" si="24"/>
        <v>0</v>
      </c>
      <c r="D171" s="58">
        <f t="shared" si="17"/>
        <v>0</v>
      </c>
      <c r="E171" s="41">
        <f t="shared" si="25"/>
        <v>0</v>
      </c>
      <c r="F171" s="43">
        <f t="shared" si="18"/>
        <v>0</v>
      </c>
      <c r="G171" s="43">
        <f t="shared" si="19"/>
        <v>0</v>
      </c>
      <c r="H171" s="40">
        <f t="shared" si="26"/>
        <v>0</v>
      </c>
      <c r="I171" s="92">
        <f t="shared" si="20"/>
        <v>0</v>
      </c>
      <c r="J171" s="93"/>
      <c r="K171"/>
      <c r="M171" s="63">
        <f>IF($B171&gt;0,SUM(F$44:F171),"")</f>
      </c>
      <c r="N171" s="64">
        <f>IF($B171&gt;0,SUM(G$44:G171),"")</f>
      </c>
      <c r="O171" s="64">
        <f t="shared" si="29"/>
      </c>
      <c r="R171" s="55"/>
      <c r="U171" s="49">
        <f t="shared" si="30"/>
        <v>64</v>
      </c>
      <c r="V171" s="51">
        <f t="shared" si="27"/>
        <v>696405.9699107407</v>
      </c>
      <c r="W171" s="50">
        <f t="shared" si="28"/>
        <v>202840.3960258385</v>
      </c>
      <c r="X171" s="50"/>
      <c r="Y171" s="51"/>
    </row>
    <row r="172" spans="2:25" ht="12.75">
      <c r="B172" s="37">
        <f t="shared" si="31"/>
        <v>0</v>
      </c>
      <c r="C172" s="57">
        <f t="shared" si="24"/>
        <v>0</v>
      </c>
      <c r="D172" s="58">
        <f t="shared" si="17"/>
        <v>0</v>
      </c>
      <c r="E172" s="41">
        <f t="shared" si="25"/>
        <v>0</v>
      </c>
      <c r="F172" s="43">
        <f t="shared" si="18"/>
        <v>0</v>
      </c>
      <c r="G172" s="43">
        <f t="shared" si="19"/>
        <v>0</v>
      </c>
      <c r="H172" s="40">
        <f t="shared" si="26"/>
        <v>0</v>
      </c>
      <c r="I172" s="92">
        <f t="shared" si="20"/>
        <v>0</v>
      </c>
      <c r="J172" s="93"/>
      <c r="K172"/>
      <c r="M172" s="63">
        <f>IF($B172&gt;0,SUM(F$44:F172),"")</f>
      </c>
      <c r="N172" s="64">
        <f>IF($B172&gt;0,SUM(G$44:G172),"")</f>
      </c>
      <c r="O172" s="64">
        <f t="shared" si="29"/>
      </c>
      <c r="R172" s="55"/>
      <c r="U172" s="49">
        <f t="shared" si="30"/>
        <v>64</v>
      </c>
      <c r="V172" s="51">
        <f t="shared" si="27"/>
        <v>696405.9699107407</v>
      </c>
      <c r="W172" s="50">
        <f aca="true" t="shared" si="32" ref="W172:W187">IF(M172="",W171,M172)</f>
        <v>202840.3960258385</v>
      </c>
      <c r="X172" s="50"/>
      <c r="Y172" s="51"/>
    </row>
    <row r="173" spans="2:25" ht="12.75">
      <c r="B173" s="37">
        <f t="shared" si="31"/>
        <v>0</v>
      </c>
      <c r="C173" s="57">
        <f t="shared" si="24"/>
        <v>0</v>
      </c>
      <c r="D173" s="58">
        <f aca="true" t="shared" si="33" ref="D173:D187">$E$23*(B173&gt;0)</f>
        <v>0</v>
      </c>
      <c r="E173" s="41">
        <f t="shared" si="25"/>
        <v>0</v>
      </c>
      <c r="F173" s="43">
        <f aca="true" t="shared" si="34" ref="F173:F187">E173*$E$19</f>
        <v>0</v>
      </c>
      <c r="G173" s="43">
        <f aca="true" t="shared" si="35" ref="G173:G187">E173*$E$20*MIN($E$19,$E$21)</f>
        <v>0</v>
      </c>
      <c r="H173" s="40">
        <f t="shared" si="26"/>
        <v>0</v>
      </c>
      <c r="I173" s="92">
        <f aca="true" t="shared" si="36" ref="I173:I187">IF(B173&gt;0,I172+SUM(F173:H173),0)</f>
        <v>0</v>
      </c>
      <c r="J173" s="93"/>
      <c r="K173"/>
      <c r="M173" s="63">
        <f>IF($B173&gt;0,SUM(F$44:F173),"")</f>
      </c>
      <c r="N173" s="64">
        <f>IF($B173&gt;0,SUM(G$44:G173),"")</f>
      </c>
      <c r="O173" s="64">
        <f aca="true" t="shared" si="37" ref="O173:O187">IF($B173&gt;0,SUM(M173:N173),"")</f>
      </c>
      <c r="R173" s="55"/>
      <c r="U173" s="49">
        <f aca="true" t="shared" si="38" ref="U173:U187">IF(C173&gt;0,C173,U172)</f>
        <v>64</v>
      </c>
      <c r="V173" s="51">
        <f t="shared" si="27"/>
        <v>696405.9699107407</v>
      </c>
      <c r="W173" s="50">
        <f t="shared" si="32"/>
        <v>202840.3960258385</v>
      </c>
      <c r="X173" s="50"/>
      <c r="Y173" s="51"/>
    </row>
    <row r="174" spans="2:25" ht="12.75">
      <c r="B174" s="37">
        <f aca="true" t="shared" si="39" ref="B174:B187">(B173+1)*AND(B173&lt;$E$13,B173&lt;&gt;0)</f>
        <v>0</v>
      </c>
      <c r="C174" s="57">
        <f aca="true" t="shared" si="40" ref="C174:C187">(C173+1)*(B174&gt;0)</f>
        <v>0</v>
      </c>
      <c r="D174" s="58">
        <f t="shared" si="33"/>
        <v>0</v>
      </c>
      <c r="E174" s="41">
        <f aca="true" t="shared" si="41" ref="E174:E187">E173*(1+$E$17)*(B174&gt;0)</f>
        <v>0</v>
      </c>
      <c r="F174" s="43">
        <f t="shared" si="34"/>
        <v>0</v>
      </c>
      <c r="G174" s="43">
        <f t="shared" si="35"/>
        <v>0</v>
      </c>
      <c r="H174" s="40">
        <f aca="true" t="shared" si="42" ref="H174:H187">I173*$E$23*(B174&lt;&gt;0)</f>
        <v>0</v>
      </c>
      <c r="I174" s="92">
        <f t="shared" si="36"/>
        <v>0</v>
      </c>
      <c r="J174" s="93"/>
      <c r="K174"/>
      <c r="M174" s="63">
        <f>IF($B174&gt;0,SUM(F$44:F174),"")</f>
      </c>
      <c r="N174" s="64">
        <f>IF($B174&gt;0,SUM(G$44:G174),"")</f>
      </c>
      <c r="O174" s="64">
        <f t="shared" si="37"/>
      </c>
      <c r="R174" s="55"/>
      <c r="U174" s="49">
        <f t="shared" si="38"/>
        <v>64</v>
      </c>
      <c r="V174" s="51">
        <f aca="true" t="shared" si="43" ref="V174:V187">IF(U174=U173,V173,I174)</f>
        <v>696405.9699107407</v>
      </c>
      <c r="W174" s="50">
        <f t="shared" si="32"/>
        <v>202840.3960258385</v>
      </c>
      <c r="X174" s="50"/>
      <c r="Y174" s="51"/>
    </row>
    <row r="175" spans="2:25" ht="12.75">
      <c r="B175" s="37">
        <f t="shared" si="39"/>
        <v>0</v>
      </c>
      <c r="C175" s="57">
        <f t="shared" si="40"/>
        <v>0</v>
      </c>
      <c r="D175" s="58">
        <f t="shared" si="33"/>
        <v>0</v>
      </c>
      <c r="E175" s="41">
        <f t="shared" si="41"/>
        <v>0</v>
      </c>
      <c r="F175" s="43">
        <f t="shared" si="34"/>
        <v>0</v>
      </c>
      <c r="G175" s="43">
        <f t="shared" si="35"/>
        <v>0</v>
      </c>
      <c r="H175" s="40">
        <f t="shared" si="42"/>
        <v>0</v>
      </c>
      <c r="I175" s="92">
        <f t="shared" si="36"/>
        <v>0</v>
      </c>
      <c r="J175" s="93"/>
      <c r="K175"/>
      <c r="M175" s="63">
        <f>IF($B175&gt;0,SUM(F$44:F175),"")</f>
      </c>
      <c r="N175" s="64">
        <f>IF($B175&gt;0,SUM(G$44:G175),"")</f>
      </c>
      <c r="O175" s="64">
        <f t="shared" si="37"/>
      </c>
      <c r="R175" s="55"/>
      <c r="U175" s="49">
        <f t="shared" si="38"/>
        <v>64</v>
      </c>
      <c r="V175" s="51">
        <f t="shared" si="43"/>
        <v>696405.9699107407</v>
      </c>
      <c r="W175" s="50">
        <f t="shared" si="32"/>
        <v>202840.3960258385</v>
      </c>
      <c r="X175" s="50"/>
      <c r="Y175" s="51"/>
    </row>
    <row r="176" spans="2:25" ht="12.75">
      <c r="B176" s="37">
        <f t="shared" si="39"/>
        <v>0</v>
      </c>
      <c r="C176" s="57">
        <f t="shared" si="40"/>
        <v>0</v>
      </c>
      <c r="D176" s="58">
        <f t="shared" si="33"/>
        <v>0</v>
      </c>
      <c r="E176" s="41">
        <f t="shared" si="41"/>
        <v>0</v>
      </c>
      <c r="F176" s="43">
        <f t="shared" si="34"/>
        <v>0</v>
      </c>
      <c r="G176" s="43">
        <f t="shared" si="35"/>
        <v>0</v>
      </c>
      <c r="H176" s="40">
        <f t="shared" si="42"/>
        <v>0</v>
      </c>
      <c r="I176" s="92">
        <f t="shared" si="36"/>
        <v>0</v>
      </c>
      <c r="J176" s="93"/>
      <c r="K176"/>
      <c r="M176" s="63">
        <f>IF($B176&gt;0,SUM(F$44:F176),"")</f>
      </c>
      <c r="N176" s="64">
        <f>IF($B176&gt;0,SUM(G$44:G176),"")</f>
      </c>
      <c r="O176" s="64">
        <f t="shared" si="37"/>
      </c>
      <c r="R176" s="55"/>
      <c r="U176" s="49">
        <f t="shared" si="38"/>
        <v>64</v>
      </c>
      <c r="V176" s="51">
        <f t="shared" si="43"/>
        <v>696405.9699107407</v>
      </c>
      <c r="W176" s="50">
        <f t="shared" si="32"/>
        <v>202840.3960258385</v>
      </c>
      <c r="X176" s="50"/>
      <c r="Y176" s="51"/>
    </row>
    <row r="177" spans="2:25" ht="12.75">
      <c r="B177" s="37">
        <f t="shared" si="39"/>
        <v>0</v>
      </c>
      <c r="C177" s="57">
        <f t="shared" si="40"/>
        <v>0</v>
      </c>
      <c r="D177" s="58">
        <f t="shared" si="33"/>
        <v>0</v>
      </c>
      <c r="E177" s="41">
        <f t="shared" si="41"/>
        <v>0</v>
      </c>
      <c r="F177" s="43">
        <f t="shared" si="34"/>
        <v>0</v>
      </c>
      <c r="G177" s="43">
        <f t="shared" si="35"/>
        <v>0</v>
      </c>
      <c r="H177" s="40">
        <f t="shared" si="42"/>
        <v>0</v>
      </c>
      <c r="I177" s="92">
        <f t="shared" si="36"/>
        <v>0</v>
      </c>
      <c r="J177" s="93"/>
      <c r="K177"/>
      <c r="M177" s="63">
        <f>IF($B177&gt;0,SUM(F$44:F177),"")</f>
      </c>
      <c r="N177" s="64">
        <f>IF($B177&gt;0,SUM(G$44:G177),"")</f>
      </c>
      <c r="O177" s="64">
        <f t="shared" si="37"/>
      </c>
      <c r="R177" s="55"/>
      <c r="U177" s="49">
        <f t="shared" si="38"/>
        <v>64</v>
      </c>
      <c r="V177" s="51">
        <f t="shared" si="43"/>
        <v>696405.9699107407</v>
      </c>
      <c r="W177" s="50">
        <f t="shared" si="32"/>
        <v>202840.3960258385</v>
      </c>
      <c r="X177" s="50"/>
      <c r="Y177" s="51"/>
    </row>
    <row r="178" spans="2:25" ht="12.75">
      <c r="B178" s="37">
        <f t="shared" si="39"/>
        <v>0</v>
      </c>
      <c r="C178" s="57">
        <f t="shared" si="40"/>
        <v>0</v>
      </c>
      <c r="D178" s="58">
        <f t="shared" si="33"/>
        <v>0</v>
      </c>
      <c r="E178" s="41">
        <f t="shared" si="41"/>
        <v>0</v>
      </c>
      <c r="F178" s="43">
        <f t="shared" si="34"/>
        <v>0</v>
      </c>
      <c r="G178" s="43">
        <f t="shared" si="35"/>
        <v>0</v>
      </c>
      <c r="H178" s="40">
        <f t="shared" si="42"/>
        <v>0</v>
      </c>
      <c r="I178" s="92">
        <f t="shared" si="36"/>
        <v>0</v>
      </c>
      <c r="J178" s="93"/>
      <c r="K178"/>
      <c r="M178" s="63">
        <f>IF($B178&gt;0,SUM(F$44:F178),"")</f>
      </c>
      <c r="N178" s="64">
        <f>IF($B178&gt;0,SUM(G$44:G178),"")</f>
      </c>
      <c r="O178" s="64">
        <f t="shared" si="37"/>
      </c>
      <c r="R178" s="55"/>
      <c r="U178" s="49">
        <f t="shared" si="38"/>
        <v>64</v>
      </c>
      <c r="V178" s="51">
        <f t="shared" si="43"/>
        <v>696405.9699107407</v>
      </c>
      <c r="W178" s="50">
        <f t="shared" si="32"/>
        <v>202840.3960258385</v>
      </c>
      <c r="X178" s="50"/>
      <c r="Y178" s="51"/>
    </row>
    <row r="179" spans="2:25" ht="12.75">
      <c r="B179" s="37">
        <f t="shared" si="39"/>
        <v>0</v>
      </c>
      <c r="C179" s="57">
        <f t="shared" si="40"/>
        <v>0</v>
      </c>
      <c r="D179" s="58">
        <f t="shared" si="33"/>
        <v>0</v>
      </c>
      <c r="E179" s="41">
        <f t="shared" si="41"/>
        <v>0</v>
      </c>
      <c r="F179" s="43">
        <f t="shared" si="34"/>
        <v>0</v>
      </c>
      <c r="G179" s="43">
        <f t="shared" si="35"/>
        <v>0</v>
      </c>
      <c r="H179" s="40">
        <f t="shared" si="42"/>
        <v>0</v>
      </c>
      <c r="I179" s="92">
        <f t="shared" si="36"/>
        <v>0</v>
      </c>
      <c r="J179" s="93"/>
      <c r="K179"/>
      <c r="M179" s="63">
        <f>IF($B179&gt;0,SUM(F$44:F179),"")</f>
      </c>
      <c r="N179" s="64">
        <f>IF($B179&gt;0,SUM(G$44:G179),"")</f>
      </c>
      <c r="O179" s="64">
        <f t="shared" si="37"/>
      </c>
      <c r="R179" s="55"/>
      <c r="U179" s="49">
        <f t="shared" si="38"/>
        <v>64</v>
      </c>
      <c r="V179" s="51">
        <f t="shared" si="43"/>
        <v>696405.9699107407</v>
      </c>
      <c r="W179" s="50">
        <f t="shared" si="32"/>
        <v>202840.3960258385</v>
      </c>
      <c r="X179" s="50"/>
      <c r="Y179" s="51"/>
    </row>
    <row r="180" spans="2:25" ht="12.75">
      <c r="B180" s="37">
        <f t="shared" si="39"/>
        <v>0</v>
      </c>
      <c r="C180" s="57">
        <f t="shared" si="40"/>
        <v>0</v>
      </c>
      <c r="D180" s="58">
        <f t="shared" si="33"/>
        <v>0</v>
      </c>
      <c r="E180" s="41">
        <f t="shared" si="41"/>
        <v>0</v>
      </c>
      <c r="F180" s="43">
        <f t="shared" si="34"/>
        <v>0</v>
      </c>
      <c r="G180" s="43">
        <f t="shared" si="35"/>
        <v>0</v>
      </c>
      <c r="H180" s="40">
        <f t="shared" si="42"/>
        <v>0</v>
      </c>
      <c r="I180" s="92">
        <f t="shared" si="36"/>
        <v>0</v>
      </c>
      <c r="J180" s="93"/>
      <c r="K180"/>
      <c r="M180" s="63">
        <f>IF($B180&gt;0,SUM(F$44:F180),"")</f>
      </c>
      <c r="N180" s="64">
        <f>IF($B180&gt;0,SUM(G$44:G180),"")</f>
      </c>
      <c r="O180" s="64">
        <f t="shared" si="37"/>
      </c>
      <c r="R180" s="55"/>
      <c r="U180" s="49">
        <f t="shared" si="38"/>
        <v>64</v>
      </c>
      <c r="V180" s="51">
        <f t="shared" si="43"/>
        <v>696405.9699107407</v>
      </c>
      <c r="W180" s="50">
        <f t="shared" si="32"/>
        <v>202840.3960258385</v>
      </c>
      <c r="X180" s="50"/>
      <c r="Y180" s="51"/>
    </row>
    <row r="181" spans="2:25" ht="12.75">
      <c r="B181" s="37">
        <f t="shared" si="39"/>
        <v>0</v>
      </c>
      <c r="C181" s="57">
        <f t="shared" si="40"/>
        <v>0</v>
      </c>
      <c r="D181" s="58">
        <f t="shared" si="33"/>
        <v>0</v>
      </c>
      <c r="E181" s="41">
        <f t="shared" si="41"/>
        <v>0</v>
      </c>
      <c r="F181" s="43">
        <f t="shared" si="34"/>
        <v>0</v>
      </c>
      <c r="G181" s="43">
        <f t="shared" si="35"/>
        <v>0</v>
      </c>
      <c r="H181" s="40">
        <f t="shared" si="42"/>
        <v>0</v>
      </c>
      <c r="I181" s="92">
        <f t="shared" si="36"/>
        <v>0</v>
      </c>
      <c r="J181" s="93"/>
      <c r="K181"/>
      <c r="M181" s="63">
        <f>IF($B181&gt;0,SUM(F$44:F181),"")</f>
      </c>
      <c r="N181" s="64">
        <f>IF($B181&gt;0,SUM(G$44:G181),"")</f>
      </c>
      <c r="O181" s="64">
        <f t="shared" si="37"/>
      </c>
      <c r="R181" s="55"/>
      <c r="U181" s="49">
        <f t="shared" si="38"/>
        <v>64</v>
      </c>
      <c r="V181" s="51">
        <f t="shared" si="43"/>
        <v>696405.9699107407</v>
      </c>
      <c r="W181" s="50">
        <f t="shared" si="32"/>
        <v>202840.3960258385</v>
      </c>
      <c r="X181" s="50"/>
      <c r="Y181" s="51"/>
    </row>
    <row r="182" spans="2:25" ht="12.75">
      <c r="B182" s="37">
        <f t="shared" si="39"/>
        <v>0</v>
      </c>
      <c r="C182" s="57">
        <f t="shared" si="40"/>
        <v>0</v>
      </c>
      <c r="D182" s="58">
        <f t="shared" si="33"/>
        <v>0</v>
      </c>
      <c r="E182" s="41">
        <f t="shared" si="41"/>
        <v>0</v>
      </c>
      <c r="F182" s="43">
        <f t="shared" si="34"/>
        <v>0</v>
      </c>
      <c r="G182" s="43">
        <f t="shared" si="35"/>
        <v>0</v>
      </c>
      <c r="H182" s="40">
        <f t="shared" si="42"/>
        <v>0</v>
      </c>
      <c r="I182" s="92">
        <f t="shared" si="36"/>
        <v>0</v>
      </c>
      <c r="J182" s="93"/>
      <c r="K182"/>
      <c r="M182" s="63">
        <f>IF($B182&gt;0,SUM(F$44:F182),"")</f>
      </c>
      <c r="N182" s="64">
        <f>IF($B182&gt;0,SUM(G$44:G182),"")</f>
      </c>
      <c r="O182" s="64">
        <f t="shared" si="37"/>
      </c>
      <c r="R182" s="55"/>
      <c r="U182" s="49">
        <f t="shared" si="38"/>
        <v>64</v>
      </c>
      <c r="V182" s="51">
        <f t="shared" si="43"/>
        <v>696405.9699107407</v>
      </c>
      <c r="W182" s="50">
        <f t="shared" si="32"/>
        <v>202840.3960258385</v>
      </c>
      <c r="X182" s="50"/>
      <c r="Y182" s="51"/>
    </row>
    <row r="183" spans="2:25" ht="12.75">
      <c r="B183" s="37">
        <f t="shared" si="39"/>
        <v>0</v>
      </c>
      <c r="C183" s="57">
        <f t="shared" si="40"/>
        <v>0</v>
      </c>
      <c r="D183" s="58">
        <f t="shared" si="33"/>
        <v>0</v>
      </c>
      <c r="E183" s="41">
        <f t="shared" si="41"/>
        <v>0</v>
      </c>
      <c r="F183" s="43">
        <f t="shared" si="34"/>
        <v>0</v>
      </c>
      <c r="G183" s="43">
        <f t="shared" si="35"/>
        <v>0</v>
      </c>
      <c r="H183" s="40">
        <f t="shared" si="42"/>
        <v>0</v>
      </c>
      <c r="I183" s="92">
        <f t="shared" si="36"/>
        <v>0</v>
      </c>
      <c r="J183" s="93"/>
      <c r="K183"/>
      <c r="M183" s="63">
        <f>IF($B183&gt;0,SUM(F$44:F183),"")</f>
      </c>
      <c r="N183" s="64">
        <f>IF($B183&gt;0,SUM(G$44:G183),"")</f>
      </c>
      <c r="O183" s="64">
        <f t="shared" si="37"/>
      </c>
      <c r="R183" s="55"/>
      <c r="U183" s="49">
        <f t="shared" si="38"/>
        <v>64</v>
      </c>
      <c r="V183" s="51">
        <f t="shared" si="43"/>
        <v>696405.9699107407</v>
      </c>
      <c r="W183" s="50">
        <f t="shared" si="32"/>
        <v>202840.3960258385</v>
      </c>
      <c r="X183" s="50"/>
      <c r="Y183" s="51"/>
    </row>
    <row r="184" spans="2:25" ht="12.75">
      <c r="B184" s="37">
        <f t="shared" si="39"/>
        <v>0</v>
      </c>
      <c r="C184" s="57">
        <f t="shared" si="40"/>
        <v>0</v>
      </c>
      <c r="D184" s="58">
        <f t="shared" si="33"/>
        <v>0</v>
      </c>
      <c r="E184" s="41">
        <f t="shared" si="41"/>
        <v>0</v>
      </c>
      <c r="F184" s="43">
        <f t="shared" si="34"/>
        <v>0</v>
      </c>
      <c r="G184" s="43">
        <f t="shared" si="35"/>
        <v>0</v>
      </c>
      <c r="H184" s="40">
        <f t="shared" si="42"/>
        <v>0</v>
      </c>
      <c r="I184" s="92">
        <f t="shared" si="36"/>
        <v>0</v>
      </c>
      <c r="J184" s="93"/>
      <c r="K184"/>
      <c r="M184" s="63">
        <f>IF($B184&gt;0,SUM(F$44:F184),"")</f>
      </c>
      <c r="N184" s="64">
        <f>IF($B184&gt;0,SUM(G$44:G184),"")</f>
      </c>
      <c r="O184" s="64">
        <f t="shared" si="37"/>
      </c>
      <c r="R184" s="55"/>
      <c r="U184" s="49">
        <f t="shared" si="38"/>
        <v>64</v>
      </c>
      <c r="V184" s="51">
        <f t="shared" si="43"/>
        <v>696405.9699107407</v>
      </c>
      <c r="W184" s="50">
        <f t="shared" si="32"/>
        <v>202840.3960258385</v>
      </c>
      <c r="X184" s="50"/>
      <c r="Y184" s="51"/>
    </row>
    <row r="185" spans="2:25" ht="12.75">
      <c r="B185" s="37">
        <f t="shared" si="39"/>
        <v>0</v>
      </c>
      <c r="C185" s="57">
        <f t="shared" si="40"/>
        <v>0</v>
      </c>
      <c r="D185" s="58">
        <f t="shared" si="33"/>
        <v>0</v>
      </c>
      <c r="E185" s="41">
        <f t="shared" si="41"/>
        <v>0</v>
      </c>
      <c r="F185" s="43">
        <f t="shared" si="34"/>
        <v>0</v>
      </c>
      <c r="G185" s="43">
        <f t="shared" si="35"/>
        <v>0</v>
      </c>
      <c r="H185" s="40">
        <f t="shared" si="42"/>
        <v>0</v>
      </c>
      <c r="I185" s="92">
        <f t="shared" si="36"/>
        <v>0</v>
      </c>
      <c r="J185" s="93"/>
      <c r="K185"/>
      <c r="M185" s="63">
        <f>IF($B185&gt;0,SUM(F$44:F185),"")</f>
      </c>
      <c r="N185" s="64">
        <f>IF($B185&gt;0,SUM(G$44:G185),"")</f>
      </c>
      <c r="O185" s="64">
        <f t="shared" si="37"/>
      </c>
      <c r="R185" s="55"/>
      <c r="U185" s="49">
        <f t="shared" si="38"/>
        <v>64</v>
      </c>
      <c r="V185" s="51">
        <f t="shared" si="43"/>
        <v>696405.9699107407</v>
      </c>
      <c r="W185" s="50">
        <f t="shared" si="32"/>
        <v>202840.3960258385</v>
      </c>
      <c r="X185" s="50"/>
      <c r="Y185" s="51"/>
    </row>
    <row r="186" spans="2:25" ht="12.75">
      <c r="B186" s="37">
        <f t="shared" si="39"/>
        <v>0</v>
      </c>
      <c r="C186" s="57">
        <f t="shared" si="40"/>
        <v>0</v>
      </c>
      <c r="D186" s="58">
        <f t="shared" si="33"/>
        <v>0</v>
      </c>
      <c r="E186" s="41">
        <f t="shared" si="41"/>
        <v>0</v>
      </c>
      <c r="F186" s="43">
        <f t="shared" si="34"/>
        <v>0</v>
      </c>
      <c r="G186" s="43">
        <f t="shared" si="35"/>
        <v>0</v>
      </c>
      <c r="H186" s="40">
        <f t="shared" si="42"/>
        <v>0</v>
      </c>
      <c r="I186" s="92">
        <f t="shared" si="36"/>
        <v>0</v>
      </c>
      <c r="J186" s="93"/>
      <c r="K186"/>
      <c r="M186" s="63">
        <f>IF($B186&gt;0,SUM(F$44:F186),"")</f>
      </c>
      <c r="N186" s="64">
        <f>IF($B186&gt;0,SUM(G$44:G186),"")</f>
      </c>
      <c r="O186" s="64">
        <f t="shared" si="37"/>
      </c>
      <c r="R186" s="55"/>
      <c r="U186" s="49">
        <f t="shared" si="38"/>
        <v>64</v>
      </c>
      <c r="V186" s="51">
        <f t="shared" si="43"/>
        <v>696405.9699107407</v>
      </c>
      <c r="W186" s="50">
        <f t="shared" si="32"/>
        <v>202840.3960258385</v>
      </c>
      <c r="X186" s="50"/>
      <c r="Y186" s="51"/>
    </row>
    <row r="187" spans="2:25" ht="12.75">
      <c r="B187" s="38">
        <f t="shared" si="39"/>
        <v>0</v>
      </c>
      <c r="C187" s="59">
        <f t="shared" si="40"/>
        <v>0</v>
      </c>
      <c r="D187" s="60">
        <f t="shared" si="33"/>
        <v>0</v>
      </c>
      <c r="E187" s="42">
        <f t="shared" si="41"/>
        <v>0</v>
      </c>
      <c r="F187" s="44">
        <f t="shared" si="34"/>
        <v>0</v>
      </c>
      <c r="G187" s="44">
        <f t="shared" si="35"/>
        <v>0</v>
      </c>
      <c r="H187" s="47">
        <f t="shared" si="42"/>
        <v>0</v>
      </c>
      <c r="I187" s="94">
        <f t="shared" si="36"/>
        <v>0</v>
      </c>
      <c r="J187" s="95"/>
      <c r="K187"/>
      <c r="M187" s="65">
        <f>IF($B187&gt;0,SUM(F$44:F187),"")</f>
      </c>
      <c r="N187" s="66">
        <f>IF($B187&gt;0,SUM(G$44:G187),"")</f>
      </c>
      <c r="O187" s="66">
        <f t="shared" si="37"/>
      </c>
      <c r="R187" s="55"/>
      <c r="U187" s="49">
        <f t="shared" si="38"/>
        <v>64</v>
      </c>
      <c r="V187" s="51">
        <f t="shared" si="43"/>
        <v>696405.9699107407</v>
      </c>
      <c r="W187" s="50">
        <f t="shared" si="32"/>
        <v>202840.3960258385</v>
      </c>
      <c r="X187" s="50"/>
      <c r="Y187" s="51"/>
    </row>
  </sheetData>
  <sheetProtection/>
  <mergeCells count="152">
    <mergeCell ref="A2:E2"/>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77:J77"/>
    <mergeCell ref="I78:J78"/>
    <mergeCell ref="I79:J79"/>
    <mergeCell ref="I80:J80"/>
    <mergeCell ref="I81:J81"/>
    <mergeCell ref="I82:J82"/>
    <mergeCell ref="I83:J83"/>
    <mergeCell ref="I84:J84"/>
    <mergeCell ref="I85:J85"/>
    <mergeCell ref="I86:J86"/>
    <mergeCell ref="I87:J87"/>
    <mergeCell ref="I88:J88"/>
    <mergeCell ref="I89:J89"/>
    <mergeCell ref="I90:J90"/>
    <mergeCell ref="I91:J91"/>
    <mergeCell ref="I92:J92"/>
    <mergeCell ref="I93:J93"/>
    <mergeCell ref="I94:J94"/>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16:J116"/>
    <mergeCell ref="I117:J117"/>
    <mergeCell ref="I118:J118"/>
    <mergeCell ref="I119:J119"/>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I160:J160"/>
    <mergeCell ref="I161:J161"/>
    <mergeCell ref="I162:J162"/>
    <mergeCell ref="I163:J163"/>
    <mergeCell ref="I164:J164"/>
    <mergeCell ref="I165:J165"/>
    <mergeCell ref="I166:J166"/>
    <mergeCell ref="I177:J177"/>
    <mergeCell ref="I178:J178"/>
    <mergeCell ref="I167:J167"/>
    <mergeCell ref="I168:J168"/>
    <mergeCell ref="I169:J169"/>
    <mergeCell ref="I170:J170"/>
    <mergeCell ref="I171:J171"/>
    <mergeCell ref="I172:J172"/>
    <mergeCell ref="I186:J186"/>
    <mergeCell ref="I187:J187"/>
    <mergeCell ref="I180:J180"/>
    <mergeCell ref="I181:J181"/>
    <mergeCell ref="I182:J182"/>
    <mergeCell ref="I183:J183"/>
    <mergeCell ref="I184:J184"/>
    <mergeCell ref="I185:J185"/>
    <mergeCell ref="M24:P24"/>
    <mergeCell ref="M26:P26"/>
    <mergeCell ref="M28:P28"/>
    <mergeCell ref="M30:P30"/>
    <mergeCell ref="M32:P32"/>
    <mergeCell ref="I179:J179"/>
    <mergeCell ref="I173:J173"/>
    <mergeCell ref="I174:J174"/>
    <mergeCell ref="I175:J175"/>
    <mergeCell ref="I176:J176"/>
  </mergeCells>
  <conditionalFormatting sqref="M43:O187 J43 J45:J187 B43:I187">
    <cfRule type="expression" priority="1" dxfId="0" stopIfTrue="1">
      <formula>MOD(ROW(),2)=1</formula>
    </cfRule>
  </conditionalFormatting>
  <hyperlinks>
    <hyperlink ref="A2" r:id="rId1" display="www.tightfistedmiser.com"/>
    <hyperlink ref="M24:P24" r:id="rId2" display="Debt Reduction Calculator"/>
    <hyperlink ref="M26:P26" r:id="rId3" display="Family Budget Template"/>
    <hyperlink ref="M28:P28" r:id="rId4" display="Self-Balancing Checkbook"/>
    <hyperlink ref="M30:P30" r:id="rId5" display="Loan Amortization Calculator"/>
    <hyperlink ref="M32:P32" r:id="rId6" display="Net Worth Calculator"/>
    <hyperlink ref="O2" r:id="rId7" display="www.praxistemplates.com"/>
  </hyperlinks>
  <printOptions/>
  <pageMargins left="0.7" right="0.7" top="0.75" bottom="0.75" header="0.3" footer="0.3"/>
  <pageSetup fitToHeight="1" fitToWidth="1" horizontalDpi="600" verticalDpi="600" orientation="portrait" scale="84" r:id="rId11"/>
  <headerFooter>
    <oddHeader>&amp;C&amp;"Verdana,Regular"&amp;16Retirement Plan Balance Projection</oddHeader>
  </headerFooter>
  <drawing r:id="rId10"/>
  <legacyDrawing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dc:creator>
  <cp:keywords/>
  <dc:description/>
  <cp:lastModifiedBy>Sathuik</cp:lastModifiedBy>
  <cp:lastPrinted>2010-05-03T20:43:54Z</cp:lastPrinted>
  <dcterms:created xsi:type="dcterms:W3CDTF">2010-02-21T17:07:03Z</dcterms:created>
  <dcterms:modified xsi:type="dcterms:W3CDTF">2010-06-08T00:51:09Z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